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https://leeds365.sharepoint.com/sites/TEAM-iCASP/Shared Documents/Project 58 - Healthy Land, Healthy River - PbR/PbR manual/Jan 2025 - working version/"/>
    </mc:Choice>
  </mc:AlternateContent>
  <xr:revisionPtr revIDLastSave="225" documentId="8_{09E1AEBB-463E-486E-84B8-3D9BBC83BC62}" xr6:coauthVersionLast="47" xr6:coauthVersionMax="47" xr10:uidLastSave="{E5AC697C-C377-4ADB-8142-E268FE963C58}"/>
  <bookViews>
    <workbookView xWindow="57480" yWindow="-120" windowWidth="29040" windowHeight="15720" tabRatio="694" activeTab="3" xr2:uid="{F716D67E-6FE3-4D45-AC52-7E473868F169}"/>
  </bookViews>
  <sheets>
    <sheet name="README" sheetId="6" r:id="rId1"/>
    <sheet name="Input key" sheetId="16" r:id="rId2"/>
    <sheet name="Modifier ID" sheetId="18" r:id="rId3"/>
    <sheet name="PbR score" sheetId="22" r:id="rId4"/>
    <sheet name="PbR score - alternative" sheetId="21" r:id="rId5"/>
    <sheet name="Banding &amp; payment for PbR" sheetId="7" r:id="rId6"/>
    <sheet name="Gabby's farm example" sheetId="19" r:id="rId7"/>
    <sheet name="Expected ELMs payments 2024" sheetId="14" r:id="rId8"/>
    <sheet name="Input key source information" sheetId="20" r:id="rId9"/>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6" i="22" l="1"/>
  <c r="H27" i="22"/>
  <c r="H28" i="22"/>
  <c r="H29" i="22"/>
  <c r="H30" i="22"/>
  <c r="H31" i="22"/>
  <c r="H32" i="22"/>
  <c r="H33" i="22"/>
  <c r="H34" i="22"/>
  <c r="H25" i="22"/>
  <c r="H9" i="22"/>
  <c r="H10" i="22"/>
  <c r="H11" i="22"/>
  <c r="H12" i="22"/>
  <c r="H13" i="22"/>
  <c r="H14" i="22"/>
  <c r="H15" i="22"/>
  <c r="H16" i="22"/>
  <c r="H17" i="22"/>
  <c r="H8" i="22"/>
  <c r="O34" i="22"/>
  <c r="M34" i="22"/>
  <c r="L34" i="22"/>
  <c r="K34" i="22"/>
  <c r="J34" i="22"/>
  <c r="I34" i="22"/>
  <c r="F34" i="22"/>
  <c r="B34" i="22"/>
  <c r="O33" i="22"/>
  <c r="M33" i="22"/>
  <c r="L33" i="22"/>
  <c r="K33" i="22"/>
  <c r="J33" i="22"/>
  <c r="I33" i="22"/>
  <c r="F33" i="22"/>
  <c r="B33" i="22"/>
  <c r="O32" i="22"/>
  <c r="M32" i="22"/>
  <c r="L32" i="22"/>
  <c r="K32" i="22"/>
  <c r="J32" i="22"/>
  <c r="I32" i="22"/>
  <c r="F32" i="22"/>
  <c r="B32" i="22"/>
  <c r="O31" i="22"/>
  <c r="M31" i="22"/>
  <c r="L31" i="22"/>
  <c r="K31" i="22"/>
  <c r="J31" i="22"/>
  <c r="I31" i="22"/>
  <c r="F31" i="22"/>
  <c r="B31" i="22"/>
  <c r="O30" i="22"/>
  <c r="M30" i="22"/>
  <c r="L30" i="22"/>
  <c r="K30" i="22"/>
  <c r="J30" i="22"/>
  <c r="I30" i="22"/>
  <c r="F30" i="22"/>
  <c r="B30" i="22"/>
  <c r="O29" i="22"/>
  <c r="M29" i="22"/>
  <c r="L29" i="22"/>
  <c r="K29" i="22"/>
  <c r="J29" i="22"/>
  <c r="I29" i="22"/>
  <c r="F29" i="22"/>
  <c r="B29" i="22"/>
  <c r="O28" i="22"/>
  <c r="M28" i="22"/>
  <c r="L28" i="22"/>
  <c r="K28" i="22"/>
  <c r="J28" i="22"/>
  <c r="I28" i="22"/>
  <c r="F28" i="22"/>
  <c r="B28" i="22"/>
  <c r="O27" i="22"/>
  <c r="M27" i="22"/>
  <c r="L27" i="22"/>
  <c r="K27" i="22"/>
  <c r="J27" i="22"/>
  <c r="I27" i="22"/>
  <c r="F27" i="22"/>
  <c r="B27" i="22"/>
  <c r="O26" i="22"/>
  <c r="M26" i="22"/>
  <c r="L26" i="22"/>
  <c r="K26" i="22"/>
  <c r="J26" i="22"/>
  <c r="I26" i="22"/>
  <c r="F26" i="22"/>
  <c r="B26" i="22"/>
  <c r="O25" i="22"/>
  <c r="M25" i="22"/>
  <c r="L25" i="22"/>
  <c r="K25" i="22"/>
  <c r="J25" i="22"/>
  <c r="I25" i="22"/>
  <c r="F25" i="22"/>
  <c r="B25" i="22"/>
  <c r="O17" i="22"/>
  <c r="M17" i="22"/>
  <c r="L17" i="22"/>
  <c r="K17" i="22"/>
  <c r="J17" i="22"/>
  <c r="I17" i="22"/>
  <c r="F17" i="22"/>
  <c r="B17" i="22"/>
  <c r="O16" i="22"/>
  <c r="M16" i="22"/>
  <c r="L16" i="22"/>
  <c r="K16" i="22"/>
  <c r="J16" i="22"/>
  <c r="I16" i="22"/>
  <c r="F16" i="22"/>
  <c r="B16" i="22"/>
  <c r="O15" i="22"/>
  <c r="M15" i="22"/>
  <c r="L15" i="22"/>
  <c r="K15" i="22"/>
  <c r="J15" i="22"/>
  <c r="I15" i="22"/>
  <c r="F15" i="22"/>
  <c r="B15" i="22"/>
  <c r="O14" i="22"/>
  <c r="M14" i="22"/>
  <c r="L14" i="22"/>
  <c r="K14" i="22"/>
  <c r="J14" i="22"/>
  <c r="I14" i="22"/>
  <c r="F14" i="22"/>
  <c r="B14" i="22"/>
  <c r="O13" i="22"/>
  <c r="M13" i="22"/>
  <c r="L13" i="22"/>
  <c r="K13" i="22"/>
  <c r="J13" i="22"/>
  <c r="I13" i="22"/>
  <c r="F13" i="22"/>
  <c r="B13" i="22"/>
  <c r="O12" i="22"/>
  <c r="M12" i="22"/>
  <c r="L12" i="22"/>
  <c r="K12" i="22"/>
  <c r="J12" i="22"/>
  <c r="I12" i="22"/>
  <c r="F12" i="22"/>
  <c r="B12" i="22"/>
  <c r="O11" i="22"/>
  <c r="M11" i="22"/>
  <c r="L11" i="22"/>
  <c r="K11" i="22"/>
  <c r="J11" i="22"/>
  <c r="I11" i="22"/>
  <c r="F11" i="22"/>
  <c r="B11" i="22"/>
  <c r="O10" i="22"/>
  <c r="M10" i="22"/>
  <c r="L10" i="22"/>
  <c r="K10" i="22"/>
  <c r="J10" i="22"/>
  <c r="I10" i="22"/>
  <c r="F10" i="22"/>
  <c r="B10" i="22"/>
  <c r="O9" i="22"/>
  <c r="M9" i="22"/>
  <c r="L9" i="22"/>
  <c r="K9" i="22"/>
  <c r="J9" i="22"/>
  <c r="I9" i="22"/>
  <c r="F9" i="22"/>
  <c r="B9" i="22"/>
  <c r="M8" i="22"/>
  <c r="L8" i="22"/>
  <c r="K8" i="22"/>
  <c r="J8" i="22"/>
  <c r="I8" i="22"/>
  <c r="F8" i="22"/>
  <c r="B8" i="22"/>
  <c r="K9" i="21"/>
  <c r="K10" i="21"/>
  <c r="K11" i="21"/>
  <c r="K12" i="21"/>
  <c r="K13" i="21"/>
  <c r="K14" i="21"/>
  <c r="K15" i="21"/>
  <c r="K16" i="21"/>
  <c r="K17" i="21"/>
  <c r="I17" i="21"/>
  <c r="H17" i="21"/>
  <c r="G17" i="21"/>
  <c r="E17" i="21"/>
  <c r="B17" i="21"/>
  <c r="I16" i="21"/>
  <c r="H16" i="21"/>
  <c r="G16" i="21"/>
  <c r="E16" i="21"/>
  <c r="B16" i="21"/>
  <c r="I15" i="21"/>
  <c r="H15" i="21"/>
  <c r="G15" i="21"/>
  <c r="E15" i="21"/>
  <c r="B15" i="21"/>
  <c r="I14" i="21"/>
  <c r="H14" i="21"/>
  <c r="G14" i="21"/>
  <c r="E14" i="21"/>
  <c r="B14" i="21"/>
  <c r="I13" i="21"/>
  <c r="H13" i="21"/>
  <c r="G13" i="21"/>
  <c r="E13" i="21"/>
  <c r="B13" i="21"/>
  <c r="I12" i="21"/>
  <c r="H12" i="21"/>
  <c r="G12" i="21"/>
  <c r="E12" i="21"/>
  <c r="B12" i="21"/>
  <c r="I11" i="21"/>
  <c r="H11" i="21"/>
  <c r="G11" i="21"/>
  <c r="E11" i="21"/>
  <c r="B11" i="21"/>
  <c r="I10" i="21"/>
  <c r="H10" i="21"/>
  <c r="G10" i="21"/>
  <c r="E10" i="21"/>
  <c r="B10" i="21"/>
  <c r="I9" i="21"/>
  <c r="H9" i="21"/>
  <c r="G9" i="21"/>
  <c r="E9" i="21"/>
  <c r="B9" i="21"/>
  <c r="I8" i="21"/>
  <c r="H8" i="21"/>
  <c r="G8" i="21"/>
  <c r="K8" i="21" s="1"/>
  <c r="E8" i="21"/>
  <c r="B8" i="21"/>
  <c r="L65" i="19"/>
  <c r="K65" i="19"/>
  <c r="J65" i="19"/>
  <c r="I65" i="19"/>
  <c r="H65" i="19"/>
  <c r="E65" i="19"/>
  <c r="B65" i="19"/>
  <c r="L64" i="19"/>
  <c r="K64" i="19"/>
  <c r="J64" i="19"/>
  <c r="I64" i="19"/>
  <c r="H64" i="19"/>
  <c r="E64" i="19"/>
  <c r="B64" i="19"/>
  <c r="L63" i="19"/>
  <c r="K63" i="19"/>
  <c r="J63" i="19"/>
  <c r="I63" i="19"/>
  <c r="H63" i="19"/>
  <c r="E63" i="19"/>
  <c r="B63" i="19"/>
  <c r="L62" i="19"/>
  <c r="K62" i="19"/>
  <c r="J62" i="19"/>
  <c r="I62" i="19"/>
  <c r="H62" i="19"/>
  <c r="E62" i="19"/>
  <c r="B62" i="19"/>
  <c r="L61" i="19"/>
  <c r="K61" i="19"/>
  <c r="J61" i="19"/>
  <c r="I61" i="19"/>
  <c r="H61" i="19"/>
  <c r="E61" i="19"/>
  <c r="B61" i="19"/>
  <c r="L52" i="19"/>
  <c r="K52" i="19"/>
  <c r="J52" i="19"/>
  <c r="I52" i="19"/>
  <c r="H52" i="19"/>
  <c r="G52" i="19"/>
  <c r="E52" i="19"/>
  <c r="B52" i="19"/>
  <c r="L51" i="19"/>
  <c r="K51" i="19"/>
  <c r="J51" i="19"/>
  <c r="I51" i="19"/>
  <c r="H51" i="19"/>
  <c r="E51" i="19"/>
  <c r="B51" i="19"/>
  <c r="L50" i="19"/>
  <c r="K50" i="19"/>
  <c r="J50" i="19"/>
  <c r="I50" i="19"/>
  <c r="H50" i="19"/>
  <c r="E50" i="19"/>
  <c r="B50" i="19"/>
  <c r="L49" i="19"/>
  <c r="K49" i="19"/>
  <c r="J49" i="19"/>
  <c r="I49" i="19"/>
  <c r="H49" i="19"/>
  <c r="E49" i="19"/>
  <c r="B49" i="19"/>
  <c r="L48" i="19"/>
  <c r="K48" i="19"/>
  <c r="J48" i="19"/>
  <c r="I48" i="19"/>
  <c r="H48" i="19"/>
  <c r="E48" i="19"/>
  <c r="B48" i="19"/>
  <c r="L40" i="19"/>
  <c r="K40" i="19"/>
  <c r="J40" i="19"/>
  <c r="I40" i="19"/>
  <c r="H40" i="19"/>
  <c r="G40" i="19"/>
  <c r="E40" i="19"/>
  <c r="B40" i="19"/>
  <c r="L39" i="19"/>
  <c r="K39" i="19"/>
  <c r="J39" i="19"/>
  <c r="I39" i="19"/>
  <c r="H39" i="19"/>
  <c r="G39" i="19"/>
  <c r="E39" i="19"/>
  <c r="B39" i="19"/>
  <c r="L38" i="19"/>
  <c r="K38" i="19"/>
  <c r="J38" i="19"/>
  <c r="I38" i="19"/>
  <c r="H38" i="19"/>
  <c r="G38" i="19"/>
  <c r="E38" i="19"/>
  <c r="B38" i="19"/>
  <c r="L37" i="19"/>
  <c r="K37" i="19"/>
  <c r="J37" i="19"/>
  <c r="I37" i="19"/>
  <c r="H37" i="19"/>
  <c r="G37" i="19"/>
  <c r="E37" i="19"/>
  <c r="B37" i="19"/>
  <c r="O8" i="22" l="1"/>
  <c r="O19" i="22" s="1"/>
  <c r="O36" i="22"/>
  <c r="K19" i="21"/>
  <c r="N64" i="19"/>
  <c r="N38" i="19"/>
  <c r="N61" i="19"/>
  <c r="N63" i="19"/>
  <c r="N65" i="19"/>
  <c r="N37" i="19"/>
  <c r="N40" i="19"/>
  <c r="N51" i="19"/>
  <c r="N62" i="19"/>
  <c r="N48" i="19"/>
  <c r="N39" i="19"/>
  <c r="N49" i="19"/>
  <c r="N50" i="19"/>
  <c r="N52" i="19"/>
  <c r="N67" i="19" l="1"/>
  <c r="I73" i="19" s="1"/>
  <c r="N42" i="19"/>
  <c r="B73" i="19" s="1"/>
  <c r="N54" i="19"/>
  <c r="E73" i="19" s="1"/>
  <c r="C6" i="14"/>
  <c r="G44" i="14" s="1"/>
  <c r="G18" i="14" l="1"/>
  <c r="G16" i="14"/>
  <c r="G65" i="14"/>
  <c r="G62" i="14"/>
  <c r="G32" i="14"/>
  <c r="G20" i="14"/>
  <c r="G45" i="14"/>
  <c r="G19" i="14"/>
  <c r="G40" i="14"/>
  <c r="G68" i="14"/>
  <c r="G28" i="14"/>
  <c r="G67" i="14"/>
  <c r="G29" i="14"/>
  <c r="G15" i="14"/>
  <c r="G66" i="14"/>
  <c r="G48" i="14"/>
  <c r="G26" i="14"/>
  <c r="G60" i="14"/>
  <c r="G30" i="14"/>
  <c r="G59" i="14"/>
  <c r="G27" i="14"/>
  <c r="G64" i="14"/>
  <c r="G25" i="14"/>
  <c r="G23" i="14"/>
  <c r="G63" i="14"/>
  <c r="G38" i="14"/>
  <c r="G24" i="14"/>
  <c r="G58" i="14"/>
  <c r="G37" i="14"/>
  <c r="G42" i="14"/>
  <c r="G50" i="14"/>
  <c r="G41" i="14"/>
  <c r="G49" i="14"/>
  <c r="G9" i="14"/>
  <c r="G36" i="14"/>
  <c r="G22" i="14"/>
  <c r="G61" i="14"/>
  <c r="G35" i="14"/>
  <c r="G43" i="14"/>
  <c r="G21" i="14"/>
  <c r="G17" i="14"/>
  <c r="G46" i="14"/>
  <c r="G54" i="14"/>
  <c r="G53" i="14"/>
  <c r="G56" i="14"/>
  <c r="G39" i="14"/>
  <c r="G51" i="14"/>
  <c r="G34" i="14"/>
  <c r="G33" i="14"/>
  <c r="G14" i="14"/>
  <c r="G31" i="14"/>
  <c r="G10" i="14"/>
  <c r="G47" i="14"/>
  <c r="G13" i="14"/>
  <c r="G57" i="14"/>
  <c r="G12" i="14"/>
  <c r="G55" i="14"/>
  <c r="G11" i="14"/>
  <c r="G52" i="14"/>
</calcChain>
</file>

<file path=xl/sharedStrings.xml><?xml version="1.0" encoding="utf-8"?>
<sst xmlns="http://schemas.openxmlformats.org/spreadsheetml/2006/main" count="801" uniqueCount="288">
  <si>
    <t>This Payment by Results framework proposal has been designed by iCASP for the National Trust for use in the Skell valley.</t>
  </si>
  <si>
    <t>TAB</t>
  </si>
  <si>
    <t>Description</t>
  </si>
  <si>
    <t>Input key</t>
  </si>
  <si>
    <t>Defines the value given to each NBS per category.  See Table 5.2 of the manual for more information</t>
  </si>
  <si>
    <t>Multiplier ID</t>
  </si>
  <si>
    <t>Defines the units and threshold for multiplier scores given to each NBS per category.  See Table 5.2 of the manual for more information</t>
  </si>
  <si>
    <t>PbR score</t>
  </si>
  <si>
    <t>PbR score - alternative</t>
  </si>
  <si>
    <t>Some PbR schemes may wish to calculate installation and maintainence costs, and potential for loss of income, separately to the PbR calculation. In this version of the calculator, those categories have been removed. This alternative method enables payment for benefits only.</t>
  </si>
  <si>
    <t>Banding &amp; payment for PbR</t>
  </si>
  <si>
    <t>Template example of how to convert the calculated PbR score per farm to form a banding structure and associated payment</t>
  </si>
  <si>
    <t>Gabby's farm example</t>
  </si>
  <si>
    <t>Worked example of NFM implementation from opportunity map to PbR payment band</t>
  </si>
  <si>
    <t>Expected ELMs payments 2024</t>
  </si>
  <si>
    <t>A select list of 2024 ELMs payment relevent to the Skell valley. This should be used to support determination of PbR payments</t>
  </si>
  <si>
    <t>Input key source information</t>
  </si>
  <si>
    <t>Information regarding sources used to determined the values in the Input key tab</t>
  </si>
  <si>
    <t>Installation cost</t>
  </si>
  <si>
    <t>Maintainence level/cost</t>
  </si>
  <si>
    <t>Benefit span</t>
  </si>
  <si>
    <t>Potential for loss of income</t>
  </si>
  <si>
    <t>Flood benefit</t>
  </si>
  <si>
    <t>Ecological benefit</t>
  </si>
  <si>
    <t>Sediment benefit</t>
  </si>
  <si>
    <t>Notes per NBS</t>
  </si>
  <si>
    <t>VALUE</t>
  </si>
  <si>
    <t>1 (low) to 3 (high)</t>
  </si>
  <si>
    <t>Short-term or Long-term benefit returns</t>
  </si>
  <si>
    <t>0 (unknown);
1 (very low) to 
5 (very high)</t>
  </si>
  <si>
    <t>Blocking drainage grips</t>
  </si>
  <si>
    <t>Short-term</t>
  </si>
  <si>
    <t>Headwater peatland restoration using gully blocking and grip blocking</t>
  </si>
  <si>
    <t>Buffer strip</t>
  </si>
  <si>
    <t>Fencing to be included within installation cost</t>
  </si>
  <si>
    <t>Bund, swale or scrape</t>
  </si>
  <si>
    <t>Culvert or cross-slope drain</t>
  </si>
  <si>
    <t>Hedgerow planting</t>
  </si>
  <si>
    <t>Long-term</t>
  </si>
  <si>
    <t>Leaky dam</t>
  </si>
  <si>
    <t>Natural regeneration</t>
  </si>
  <si>
    <t>Offline pond</t>
  </si>
  <si>
    <t>Regenerative agriculture</t>
  </si>
  <si>
    <t>Grazing and soil management</t>
  </si>
  <si>
    <t>Sediment traps</t>
  </si>
  <si>
    <t>E.g., Brush matting</t>
  </si>
  <si>
    <t>Tree planting / woodland creation</t>
  </si>
  <si>
    <t>Fencing and/or tree guards to be included within installation cost</t>
  </si>
  <si>
    <t>Winter cover crops</t>
  </si>
  <si>
    <t>Modifier for the number of, or extent of, (successful) interventions compared to the catchment average</t>
  </si>
  <si>
    <t>Extent units</t>
  </si>
  <si>
    <t>Metres wide</t>
  </si>
  <si>
    <t>Number of interventions</t>
  </si>
  <si>
    <t>≥ 3</t>
  </si>
  <si>
    <t>1 - 2</t>
  </si>
  <si>
    <t>3 - 5</t>
  </si>
  <si>
    <t>≥ 6</t>
  </si>
  <si>
    <t>Metres length</t>
  </si>
  <si>
    <t>250 - 499</t>
  </si>
  <si>
    <t>500 - 899</t>
  </si>
  <si>
    <t>≥ 900</t>
  </si>
  <si>
    <t>4</t>
  </si>
  <si>
    <t>5 - 7</t>
  </si>
  <si>
    <t>≥ 8</t>
  </si>
  <si>
    <t>Hectares</t>
  </si>
  <si>
    <t>0.05 - 0.19</t>
  </si>
  <si>
    <t>0.2 - 0.49</t>
  </si>
  <si>
    <t>≥ 0.5</t>
  </si>
  <si>
    <t>0.1 - 0.19</t>
  </si>
  <si>
    <t>0.2 - 0.39</t>
  </si>
  <si>
    <t>≥ 0.4</t>
  </si>
  <si>
    <t>Percentage of farm</t>
  </si>
  <si>
    <t>10 - 34</t>
  </si>
  <si>
    <t>35 - 79</t>
  </si>
  <si>
    <t>≥ 60</t>
  </si>
  <si>
    <t>2 - 4</t>
  </si>
  <si>
    <t>PbR score instructions:</t>
  </si>
  <si>
    <t>Year ONE</t>
  </si>
  <si>
    <t>Short or long-term benefit return?</t>
  </si>
  <si>
    <t>NBS interventions</t>
  </si>
  <si>
    <t>Extent</t>
  </si>
  <si>
    <t>Extent unit</t>
  </si>
  <si>
    <t xml:space="preserve">Modifier for the number of - or extent of - interventions </t>
  </si>
  <si>
    <t>Maintainence cost</t>
  </si>
  <si>
    <t>Total</t>
  </si>
  <si>
    <t>Priority modifier</t>
  </si>
  <si>
    <t>YEAR TWO+</t>
  </si>
  <si>
    <t>Step 1 - Add the NBS for your farm into column C, this will automatically generate values for columns B, E and G - I. 
Step 2 - Write in the extent of each intervention in column D. The value should be a number (no text), in the units identified in column E.
Step 3 - Using the table in the 'Modifier ID' tab, select the correct multipler value for each NBS extent. Add that value to column F next to the correct NBS.
Step 4 - Double check the priority modifier values in the red box, columns J-L. These will be specific to each farm, determined using evidence from the desk-based assessment.
Step 5 - Compare your PbR value to the banding and associated payment using the 'Banding for PbR' tab.</t>
  </si>
  <si>
    <t>Year ONE+</t>
  </si>
  <si>
    <t>Use the template below to keep track of PbR scores and payments for different farms. 
The PbR values, their equivalent banding, and final payment are fully customisable, to be determined based on funding aquired.
Farms should be re-assessed on a yearly basis. Depending on the NBS installed and results from monitoring, the farm may remain in their band or change band between years.</t>
  </si>
  <si>
    <t>Year 1 (Initial Assessment)</t>
  </si>
  <si>
    <t>Year 2+ (Annual maintainence &amp; benefit assessment)</t>
  </si>
  <si>
    <t>Farm</t>
  </si>
  <si>
    <t>PbR band</t>
  </si>
  <si>
    <t>Payment</t>
  </si>
  <si>
    <t>Notes</t>
  </si>
  <si>
    <t>Farm A</t>
  </si>
  <si>
    <t>X</t>
  </si>
  <si>
    <t>£</t>
  </si>
  <si>
    <t>XX</t>
  </si>
  <si>
    <t>Farm B</t>
  </si>
  <si>
    <t>Y</t>
  </si>
  <si>
    <t>££</t>
  </si>
  <si>
    <t>YY</t>
  </si>
  <si>
    <t>£££</t>
  </si>
  <si>
    <t>Farm C</t>
  </si>
  <si>
    <t>Z</t>
  </si>
  <si>
    <t>ZZ</t>
  </si>
  <si>
    <t>This tab contains example inputs for the 'PbR score' and 'Banding &amp; payment for PbR' tabs for Gabby's farm, a fictional farm - see NBS map below.</t>
  </si>
  <si>
    <t>Gabby’s farm NBS</t>
  </si>
  <si>
    <t>Extent Units</t>
  </si>
  <si>
    <t>Leaky dams</t>
  </si>
  <si>
    <t>Hedgerows</t>
  </si>
  <si>
    <t>Woodland</t>
  </si>
  <si>
    <t>YEAR TWO</t>
  </si>
  <si>
    <r>
      <rPr>
        <b/>
        <sz val="12"/>
        <color theme="1"/>
        <rFont val="Calibri"/>
        <family val="2"/>
        <scheme val="minor"/>
      </rPr>
      <t>Notes:</t>
    </r>
    <r>
      <rPr>
        <sz val="12"/>
        <color theme="1"/>
        <rFont val="Calibri"/>
        <family val="2"/>
        <scheme val="minor"/>
      </rPr>
      <t xml:space="preserve">
In Year 2, Gabby maintains the NBS features on her farm, and reduces grazing pressure across 40% of her farm.</t>
    </r>
  </si>
  <si>
    <t>YEAR THREE</t>
  </si>
  <si>
    <r>
      <rPr>
        <b/>
        <sz val="12"/>
        <color theme="1"/>
        <rFont val="Calibri"/>
        <family val="2"/>
        <scheme val="minor"/>
      </rPr>
      <t>Notes:</t>
    </r>
    <r>
      <rPr>
        <sz val="12"/>
        <color theme="1"/>
        <rFont val="Calibri"/>
        <family val="2"/>
        <scheme val="minor"/>
      </rPr>
      <t xml:space="preserve">
In Year 3, the leaky dams failed and were not restored. On site visits, grazing was found to consitently occur within the buffer strips. All other NBS were maintained.</t>
    </r>
  </si>
  <si>
    <r>
      <rPr>
        <b/>
        <sz val="14"/>
        <color theme="1"/>
        <rFont val="Calibri"/>
        <family val="2"/>
        <scheme val="minor"/>
      </rPr>
      <t>Year 1</t>
    </r>
    <r>
      <rPr>
        <sz val="14"/>
        <color theme="1"/>
        <rFont val="Calibri"/>
        <family val="2"/>
        <scheme val="minor"/>
      </rPr>
      <t xml:space="preserve"> (Initial Assessment)</t>
    </r>
  </si>
  <si>
    <r>
      <rPr>
        <b/>
        <sz val="14"/>
        <color theme="1"/>
        <rFont val="Calibri"/>
        <family val="2"/>
        <scheme val="minor"/>
      </rPr>
      <t>Year 2</t>
    </r>
    <r>
      <rPr>
        <sz val="14"/>
        <color theme="1"/>
        <rFont val="Calibri"/>
        <family val="2"/>
        <scheme val="minor"/>
      </rPr>
      <t xml:space="preserve"> (Annual maintainence &amp; benefit assessment)</t>
    </r>
  </si>
  <si>
    <r>
      <rPr>
        <b/>
        <sz val="14"/>
        <color theme="1"/>
        <rFont val="Calibri"/>
        <family val="2"/>
        <scheme val="minor"/>
      </rPr>
      <t>Year 3</t>
    </r>
    <r>
      <rPr>
        <sz val="14"/>
        <color theme="1"/>
        <rFont val="Calibri"/>
        <family val="2"/>
        <scheme val="minor"/>
      </rPr>
      <t xml:space="preserve"> (Annual maintainence &amp; benefit assessment)</t>
    </r>
  </si>
  <si>
    <t xml:space="preserve">All NFM maintained + Reduced grazing added </t>
  </si>
  <si>
    <t>Leaky woody debris dams failed &amp; not restored. Grazing consistently within buffer strips</t>
  </si>
  <si>
    <t>Sources*:</t>
  </si>
  <si>
    <t>https://www.gov.uk/find-funding-for-land-or-farms</t>
  </si>
  <si>
    <t>*Note that all sources were published under the 2015-2024 Conservative Administration government</t>
  </si>
  <si>
    <t>https://defrafarming.blog.gov.uk/2024/01/04/environmental-land-management-in-2024-details-of-actions-and-payments/</t>
  </si>
  <si>
    <t>https://www.gov.uk/government/publications/agricultural-transition-plan-2021-to-2024/technical-annex-the-combined-environmental-land-management-offer</t>
  </si>
  <si>
    <t>This TAB shows select ELMs payments which may be relevent to the Skell Valley. Due to change in government, payments may change from publication date. For the full list of current payments, please check gov.co.uk website</t>
  </si>
  <si>
    <t>Average yearly payment per action</t>
  </si>
  <si>
    <t>Theme  </t>
  </si>
  <si>
    <t>Associated date of release</t>
  </si>
  <si>
    <t>Action  </t>
  </si>
  <si>
    <t>Duration</t>
  </si>
  <si>
    <t>Units</t>
  </si>
  <si>
    <t>Annual payment rate</t>
  </si>
  <si>
    <t>Relative payment to average</t>
  </si>
  <si>
    <t>Spread 0-3</t>
  </si>
  <si>
    <t>Actions for access and engagement</t>
  </si>
  <si>
    <t>March 2024 payment rate </t>
  </si>
  <si>
    <t>Educational access. An educational tour of your holding or woodland is provided to groups, to increase their understanding of farming, forestry, food production, wildlife and the landscape</t>
  </si>
  <si>
    <t>5 years</t>
  </si>
  <si>
    <t>Per visit</t>
  </si>
  <si>
    <t>Agroforestry </t>
  </si>
  <si>
    <t>Jan 2024 payment rate with premium (per ha) </t>
  </si>
  <si>
    <t>Maintain high density in-field agroforestry  </t>
  </si>
  <si>
    <t>10 years</t>
  </si>
  <si>
    <t>Per hectare</t>
  </si>
  <si>
    <t>Maintain low density in-field agroforestry on less sensitive land </t>
  </si>
  <si>
    <t>3 years</t>
  </si>
  <si>
    <t>Maintain low density in-field agroforestry on more sensitive land </t>
  </si>
  <si>
    <t>Maintain medium density in-field agroforestry  </t>
  </si>
  <si>
    <t>Maintain very low density in-field agroforestry on less sensitive land </t>
  </si>
  <si>
    <t>Maintain very low density in-field agroforestry on more sensitive land </t>
  </si>
  <si>
    <t>Boundaries</t>
  </si>
  <si>
    <t>Assess and record hedgerow condition</t>
  </si>
  <si>
    <t>Per 100m, one side</t>
  </si>
  <si>
    <t>Maintain or establish hedgerow trees</t>
  </si>
  <si>
    <t>Manage hedgerows</t>
  </si>
  <si>
    <t>Buffer or habitat strips next to waterbodies and features</t>
  </si>
  <si>
    <t>4m to 12m grass buffer strip on arable and horticultural land</t>
  </si>
  <si>
    <t>4m to 12m grass buffer strip on improved grassland</t>
  </si>
  <si>
    <t>Buffer in-field ponds and ditches on arable land</t>
  </si>
  <si>
    <t>3-5 years</t>
  </si>
  <si>
    <t>Buffer in-field ponds and ditches on improved grassland</t>
  </si>
  <si>
    <t>Habitat strip next to waterbodies</t>
  </si>
  <si>
    <t>Protection of in-field trees on arable land</t>
  </si>
  <si>
    <t>Farmland wildlife and habitats on grassland</t>
  </si>
  <si>
    <t>Grassy field corners and blocks</t>
  </si>
  <si>
    <t>Manage rough grazing for birds</t>
  </si>
  <si>
    <t>Manage woodland edges on arable land</t>
  </si>
  <si>
    <t>Supplement: Lenient grazing</t>
  </si>
  <si>
    <t>Supplement: Manage scrapes and gutters</t>
  </si>
  <si>
    <t>Per square metre</t>
  </si>
  <si>
    <t>Take improved grassland field corners or blocks out of management</t>
  </si>
  <si>
    <t>Grassland </t>
  </si>
  <si>
    <t>Manage species-rich floodplain meadows  </t>
  </si>
  <si>
    <t>Integrated pest management (IPM)</t>
  </si>
  <si>
    <t>Flower-rich grass margins, blocks, or in-field strips (on arable land or permanent crops)</t>
  </si>
  <si>
    <t>Lowland Peat  </t>
  </si>
  <si>
    <t>Raise water levels in cropped or arable peat soils to near the land surface  </t>
  </si>
  <si>
    <t>Raise water levels in permanent grassland peat soils to near the land surface  </t>
  </si>
  <si>
    <t>Moorland and upland peat</t>
  </si>
  <si>
    <t>Manage livestock grazing on moorland. £33-50 depending on stocking density</t>
  </si>
  <si>
    <t>Supplement: Administration of group managed agreements</t>
  </si>
  <si>
    <t>Same as agreement duration</t>
  </si>
  <si>
    <t>Supplement: Manage non-peat moorland soils for flood and drought resilience</t>
  </si>
  <si>
    <t>Supplement: Rewetting peat</t>
  </si>
  <si>
    <t>Same as base action</t>
  </si>
  <si>
    <t>Moorland </t>
  </si>
  <si>
    <t>Limited grazing on moorland. £20-£66 per ha dependent on stocking density</t>
  </si>
  <si>
    <t>Scrub and open habitat mosaics</t>
  </si>
  <si>
    <t>Create scrub and open habitat mosaics</t>
  </si>
  <si>
    <t>Soils</t>
  </si>
  <si>
    <t>Assess soil, test soil organic matter and produce a soil management plan.  + £97 per agreement</t>
  </si>
  <si>
    <t>Herbal leys</t>
  </si>
  <si>
    <t>Multi-species winter cover crops</t>
  </si>
  <si>
    <t>No-till farming</t>
  </si>
  <si>
    <t>Species management</t>
  </si>
  <si>
    <t>Invasive plant species control and management. £140, £230 or £380 dependent on target species</t>
  </si>
  <si>
    <t>Not stated in guide</t>
  </si>
  <si>
    <t>Supplement: Rhododendron control and management</t>
  </si>
  <si>
    <t>Species  </t>
  </si>
  <si>
    <t>Create scrub and open habitat mosaics  </t>
  </si>
  <si>
    <t>Trees and woodland</t>
  </si>
  <si>
    <t>Supplement to Woodland improvement action: Manage woodlands for flood and drought mitigation</t>
  </si>
  <si>
    <t>Woodland creation maintenance</t>
  </si>
  <si>
    <t>15 years</t>
  </si>
  <si>
    <t>Woodland improvement</t>
  </si>
  <si>
    <t>Water </t>
  </si>
  <si>
    <t>6 metre to 24 metre 3-dimensional (3D) waterbody buffer strip  </t>
  </si>
  <si>
    <t>Connect river and floodplain habitats </t>
  </si>
  <si>
    <t>Manage features on arable land  flood and drought resilience and water quality   </t>
  </si>
  <si>
    <t>Manage grassland for flood  and drought resilience and water quality  </t>
  </si>
  <si>
    <t>Manage riparian and water edge habitats   </t>
  </si>
  <si>
    <t>Supplement: enhanced floodplain storage  </t>
  </si>
  <si>
    <t>Water  </t>
  </si>
  <si>
    <t>Make room for a river to move  </t>
  </si>
  <si>
    <t>20 years</t>
  </si>
  <si>
    <t>Waterbodies</t>
  </si>
  <si>
    <t>Arable reversion to grassland with low fertiliser input</t>
  </si>
  <si>
    <t>Flood mitigation on arable reversion to grassland</t>
  </si>
  <si>
    <t>Flood mitigation on permanent grassland</t>
  </si>
  <si>
    <t>In-field grass strips</t>
  </si>
  <si>
    <t>Make room for the river to move</t>
  </si>
  <si>
    <t>Manage intensive grassland adjacent to a watercourse</t>
  </si>
  <si>
    <t>Seasonal livestock removal on intensive grassland</t>
  </si>
  <si>
    <t>Simple pond management</t>
  </si>
  <si>
    <t>Per pond</t>
  </si>
  <si>
    <t>Supplement: Enhanced floodplain storage</t>
  </si>
  <si>
    <t>Wood pasture and parkland</t>
  </si>
  <si>
    <t>Create wood pasture</t>
  </si>
  <si>
    <t>Manage wood pasture and parkland</t>
  </si>
  <si>
    <t>1 (low)</t>
  </si>
  <si>
    <t>2 (medium)</t>
  </si>
  <si>
    <t>3 (high)</t>
  </si>
  <si>
    <t>1 (Short term returns)</t>
  </si>
  <si>
    <t>2 (Long term returns)</t>
  </si>
  <si>
    <t>0 (unknown)</t>
  </si>
  <si>
    <t>1 (Very  low)</t>
  </si>
  <si>
    <t>2 (low)</t>
  </si>
  <si>
    <t>3 (medium)</t>
  </si>
  <si>
    <t>4 (high)</t>
  </si>
  <si>
    <t>5 (very high)</t>
  </si>
  <si>
    <t>0 (none)</t>
  </si>
  <si>
    <t>1 (very low)</t>
  </si>
  <si>
    <t>Blocking drainage grips*</t>
  </si>
  <si>
    <t>‡</t>
  </si>
  <si>
    <t>†</t>
  </si>
  <si>
    <t>x</t>
  </si>
  <si>
    <t>∆</t>
  </si>
  <si>
    <t>∆∆</t>
  </si>
  <si>
    <r>
      <t xml:space="preserve">‡ </t>
    </r>
    <r>
      <rPr>
        <sz val="10"/>
        <color rgb="FF0070C0"/>
        <rFont val="Calibri"/>
        <family val="2"/>
        <scheme val="minor"/>
      </rPr>
      <t>(but size dependent)</t>
    </r>
  </si>
  <si>
    <t>Leaky debris dam</t>
  </si>
  <si>
    <t>∆ - Non-peat</t>
  </si>
  <si>
    <t>∆ - Peat</t>
  </si>
  <si>
    <t>Winter cover crops*</t>
  </si>
  <si>
    <t>* NOT assessed in the PbR workshop workshop</t>
  </si>
  <si>
    <t>Notes &amp; sources</t>
  </si>
  <si>
    <t xml:space="preserve">Determined in consultation with </t>
  </si>
  <si>
    <t xml:space="preserve">National Trust and </t>
  </si>
  <si>
    <t>Use Red triangles/orange crosses for assessment until monitoring is established</t>
  </si>
  <si>
    <t>≥ 5</t>
  </si>
  <si>
    <t>3.5 - 4.99</t>
  </si>
  <si>
    <t>2.50 - 3.49</t>
  </si>
  <si>
    <t>0.20 - 0.49</t>
  </si>
  <si>
    <t>30 m buffer around each intervention</t>
  </si>
  <si>
    <t>Herbal ley may have higher ecological benefit. Flood and sediment benefits are very site specific, and may depend on cross- or down-slope planting regimes.</t>
  </si>
  <si>
    <t>Fencing to be included within installation cost. Flood benefit assumed to be the same as tree planting.</t>
  </si>
  <si>
    <t>2 - 3.99 (&lt;250m long)</t>
  </si>
  <si>
    <t>4 - 11.99 (&lt;250m long)</t>
  </si>
  <si>
    <t>≥ 12 (&gt;100m long)</t>
  </si>
  <si>
    <t xml:space="preserve">Modifier value determined by metres wide, but length of buffer strip should also be accounted for. </t>
  </si>
  <si>
    <t>&lt;5 (30 m buffer around each intervention)</t>
  </si>
  <si>
    <t>5 - 9.9 (30 m buffer around each intervention)</t>
  </si>
  <si>
    <t>≥ 10 (30 m buffer around each intervention)</t>
  </si>
  <si>
    <t>Use this tab to calculate payment scores for NBS interventions. See section 4.2.4 in the PbR manual. Fill in green cells only</t>
  </si>
  <si>
    <t>Is the NBS new or does it have yearly capital costs? 
(i.e., should installation costs be included in the PbR score?)</t>
  </si>
  <si>
    <t xml:space="preserve">YDNP guide: </t>
  </si>
  <si>
    <t>https://thefloodhub.co.uk/wp-content/uploads/2018/10/A-practical-guide-for-farmers.pdf</t>
  </si>
  <si>
    <t>Nidderdale National Landscapes</t>
  </si>
  <si>
    <r>
      <t>‡ Blue double crosses</t>
    </r>
    <r>
      <rPr>
        <sz val="10"/>
        <rFont val="Calibri"/>
        <family val="2"/>
        <scheme val="minor"/>
      </rPr>
      <t xml:space="preserve"> = costs taken from Yorkshire Dales National Park guide for farmers (link below) </t>
    </r>
  </si>
  <si>
    <r>
      <t xml:space="preserve">† Orange crosses </t>
    </r>
    <r>
      <rPr>
        <sz val="10"/>
        <rFont val="Calibri"/>
        <family val="2"/>
        <scheme val="minor"/>
      </rPr>
      <t>= iCASP determined &amp; agreed with National Trust and Nidderdale National Landscapes (not in YDNP guide)</t>
    </r>
  </si>
  <si>
    <t>In the 'Input key' TAB, the average score has been applied per NBS</t>
  </si>
  <si>
    <t>Skell Valley NBS</t>
  </si>
  <si>
    <r>
      <rPr>
        <sz val="10"/>
        <color rgb="FFFF0000"/>
        <rFont val="Calibri"/>
        <family val="2"/>
        <scheme val="minor"/>
      </rPr>
      <t>∆ Red triangles</t>
    </r>
    <r>
      <rPr>
        <sz val="10"/>
        <color theme="1"/>
        <rFont val="Calibri"/>
        <family val="2"/>
        <scheme val="minor"/>
      </rPr>
      <t xml:space="preserve"> = score applied by two groups of experts at the Fountains Abbey PbR workshop</t>
    </r>
  </si>
  <si>
    <r>
      <t xml:space="preserve">† Orange crosses </t>
    </r>
    <r>
      <rPr>
        <sz val="10"/>
        <rFont val="Calibri"/>
        <family val="2"/>
        <scheme val="minor"/>
      </rPr>
      <t>= iCASP determined &amp; agreed with National Trust and Nidderdale National Landscapes</t>
    </r>
  </si>
  <si>
    <t>Assessors to input information to the green cells only. Values in the yellow cells may be altered following monitoring evidence of the flood, ecology and sediment benefit provided per NBS; changes to yellow cell values should be based on evidence and approved by the finance manager (password required to edit).
NB: You may need to duplicate the table to retain records from previous years. There is no difference in formulae between the tables below; two tables have been provided for convienice. 
Step 1 - Add the NBS for your farm into column C, this will automatically generate values for columns B, F and I - M. 
Step 2 - Identify whether the NBS is new or has yearly capital requirements. This will automatically generate a value for column H.
Step 3 - Write in the extent of each intervention in column E. The value should be a number (no text), in the units identified in column F.
Step 4 - Using the table in the 'Modifier ID' tab, select the correct modifier value for each NBS extent. Add that value to column G next to the correct NBS.
Step 5 - Double check the priority modifier values in the red box, columns J-L. These will be specific to each farm, determined using evidence from the desk-based assessment.
Step 6 - Compare your PbR value to the banding and associated payment using the 'Banding for PbR' tab.
Some PbR schemes may choose to not include installation cost, maintainence cost or loss of income within their payment calculations. This can be achieved using the alternative PbR score tab.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</si>
</sst>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34" x14ac:knownFonts="1">
    <font>
      <sz val="11"/>
      <color theme="1"/>
      <name val="Calibri"/>
      <family val="2"/>
      <scheme val="minor"/>
    </font>
    <font>
      <b/>
      <sz val="11"/>
      <color theme="1"/>
      <name val="Calibri"/>
      <family val="2"/>
      <scheme val="minor"/>
    </font>
    <font>
      <b/>
      <sz val="12"/>
      <color theme="1"/>
      <name val="Calibri"/>
      <family val="2"/>
      <scheme val="minor"/>
    </font>
    <font>
      <sz val="12"/>
      <color theme="1"/>
      <name val="Calibri"/>
      <family val="2"/>
      <scheme val="minor"/>
    </font>
    <font>
      <sz val="12"/>
      <color rgb="FFFF0000"/>
      <name val="Calibri"/>
      <family val="2"/>
      <scheme val="minor"/>
    </font>
    <font>
      <b/>
      <sz val="12"/>
      <name val="Calibri"/>
      <family val="2"/>
      <scheme val="minor"/>
    </font>
    <font>
      <sz val="14"/>
      <color theme="1"/>
      <name val="Calibri"/>
      <family val="2"/>
      <scheme val="minor"/>
    </font>
    <font>
      <sz val="14"/>
      <color rgb="FFFF0000"/>
      <name val="Calibri"/>
      <family val="2"/>
      <scheme val="minor"/>
    </font>
    <font>
      <sz val="14"/>
      <name val="Calibri"/>
      <family val="2"/>
      <scheme val="minor"/>
    </font>
    <font>
      <b/>
      <sz val="16"/>
      <color theme="1"/>
      <name val="Calibri"/>
      <family val="2"/>
      <scheme val="minor"/>
    </font>
    <font>
      <b/>
      <sz val="14"/>
      <color theme="1"/>
      <name val="Calibri"/>
      <family val="2"/>
      <scheme val="minor"/>
    </font>
    <font>
      <sz val="12"/>
      <color rgb="FF0070C0"/>
      <name val="Calibri"/>
      <family val="2"/>
      <scheme val="minor"/>
    </font>
    <font>
      <sz val="12"/>
      <color theme="5"/>
      <name val="Calibri"/>
      <family val="2"/>
      <scheme val="minor"/>
    </font>
    <font>
      <b/>
      <sz val="14"/>
      <name val="Calibri"/>
      <family val="2"/>
      <scheme val="minor"/>
    </font>
    <font>
      <sz val="11"/>
      <name val="Calibri"/>
      <family val="2"/>
      <scheme val="minor"/>
    </font>
    <font>
      <sz val="20"/>
      <name val="Calibri"/>
      <family val="2"/>
      <scheme val="minor"/>
    </font>
    <font>
      <sz val="12"/>
      <color theme="1"/>
      <name val="Calibri"/>
      <family val="2"/>
    </font>
    <font>
      <sz val="12"/>
      <name val="Calibri"/>
      <family val="2"/>
      <scheme val="minor"/>
    </font>
    <font>
      <sz val="11"/>
      <color rgb="FF0B0C0C"/>
      <name val="Calibri"/>
      <family val="2"/>
      <scheme val="minor"/>
    </font>
    <font>
      <sz val="12"/>
      <name val="Calibri"/>
      <family val="2"/>
    </font>
    <font>
      <b/>
      <sz val="11"/>
      <color rgb="FFFF0000"/>
      <name val="Calibri"/>
      <family val="2"/>
      <scheme val="minor"/>
    </font>
    <font>
      <b/>
      <sz val="14"/>
      <name val="Calibri"/>
      <family val="2"/>
    </font>
    <font>
      <sz val="12"/>
      <color rgb="FF0070C0"/>
      <name val="Calibri"/>
      <family val="2"/>
    </font>
    <font>
      <sz val="10"/>
      <color rgb="FF0070C0"/>
      <name val="Calibri"/>
      <family val="2"/>
      <scheme val="minor"/>
    </font>
    <font>
      <sz val="12"/>
      <color theme="5"/>
      <name val="Calibri"/>
      <family val="2"/>
    </font>
    <font>
      <sz val="11"/>
      <color rgb="FFFF0000"/>
      <name val="Calibri"/>
      <family val="2"/>
      <scheme val="minor"/>
    </font>
    <font>
      <b/>
      <sz val="12"/>
      <name val="Calibri"/>
      <family val="2"/>
    </font>
    <font>
      <u/>
      <sz val="11"/>
      <color theme="10"/>
      <name val="Calibri"/>
      <family val="2"/>
      <scheme val="minor"/>
    </font>
    <font>
      <b/>
      <sz val="11"/>
      <name val="Calibri"/>
      <family val="2"/>
      <scheme val="minor"/>
    </font>
    <font>
      <sz val="10"/>
      <color theme="1"/>
      <name val="Calibri"/>
      <family val="2"/>
      <scheme val="minor"/>
    </font>
    <font>
      <sz val="10"/>
      <name val="Calibri"/>
      <family val="2"/>
      <scheme val="minor"/>
    </font>
    <font>
      <sz val="10"/>
      <color theme="5"/>
      <name val="Calibri"/>
      <family val="2"/>
      <scheme val="minor"/>
    </font>
    <font>
      <u/>
      <sz val="10"/>
      <color theme="10"/>
      <name val="Calibri"/>
      <family val="2"/>
      <scheme val="minor"/>
    </font>
    <font>
      <sz val="10"/>
      <color rgb="FFFF0000"/>
      <name val="Calibri"/>
      <family val="2"/>
      <scheme val="minor"/>
    </font>
  </fonts>
  <fills count="9">
    <fill>
      <patternFill patternType="none"/>
    </fill>
    <fill>
      <patternFill patternType="gray125"/>
    </fill>
    <fill>
      <patternFill patternType="solid">
        <fgColor rgb="FFFFFF00"/>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rgb="FFFFFF99"/>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medium">
        <color indexed="64"/>
      </right>
      <top/>
      <bottom style="thin">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bottom style="thin">
        <color indexed="64"/>
      </bottom>
      <diagonal/>
    </border>
    <border>
      <left style="thin">
        <color indexed="64"/>
      </left>
      <right/>
      <top/>
      <bottom/>
      <diagonal/>
    </border>
    <border>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bottom style="medium">
        <color indexed="64"/>
      </bottom>
      <diagonal/>
    </border>
    <border>
      <left/>
      <right/>
      <top style="thin">
        <color indexed="64"/>
      </top>
      <bottom style="thin">
        <color indexed="64"/>
      </bottom>
      <diagonal/>
    </border>
    <border>
      <left style="medium">
        <color indexed="64"/>
      </left>
      <right style="medium">
        <color indexed="64"/>
      </right>
      <top style="medium">
        <color indexed="64"/>
      </top>
      <bottom/>
      <diagonal/>
    </border>
    <border>
      <left style="medium">
        <color rgb="FFFF0000"/>
      </left>
      <right/>
      <top style="medium">
        <color rgb="FFFF0000"/>
      </top>
      <bottom style="thin">
        <color indexed="64"/>
      </bottom>
      <diagonal/>
    </border>
    <border>
      <left/>
      <right/>
      <top style="medium">
        <color rgb="FFFF0000"/>
      </top>
      <bottom style="thin">
        <color indexed="64"/>
      </bottom>
      <diagonal/>
    </border>
    <border>
      <left/>
      <right style="medium">
        <color rgb="FFFF0000"/>
      </right>
      <top style="medium">
        <color rgb="FFFF0000"/>
      </top>
      <bottom style="thin">
        <color indexed="64"/>
      </bottom>
      <diagonal/>
    </border>
    <border>
      <left style="medium">
        <color rgb="FFFF0000"/>
      </left>
      <right style="thin">
        <color indexed="64"/>
      </right>
      <top style="thin">
        <color indexed="64"/>
      </top>
      <bottom style="medium">
        <color rgb="FFFF0000"/>
      </bottom>
      <diagonal/>
    </border>
    <border>
      <left style="thin">
        <color indexed="64"/>
      </left>
      <right style="thin">
        <color indexed="64"/>
      </right>
      <top style="thin">
        <color indexed="64"/>
      </top>
      <bottom style="medium">
        <color rgb="FFFF0000"/>
      </bottom>
      <diagonal/>
    </border>
    <border>
      <left style="thin">
        <color indexed="64"/>
      </left>
      <right style="medium">
        <color rgb="FFFF0000"/>
      </right>
      <top style="thin">
        <color indexed="64"/>
      </top>
      <bottom style="medium">
        <color rgb="FFFF0000"/>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s>
  <cellStyleXfs count="2">
    <xf numFmtId="0" fontId="0" fillId="0" borderId="0"/>
    <xf numFmtId="0" fontId="27" fillId="0" borderId="0" applyNumberFormat="0" applyFill="0" applyBorder="0" applyAlignment="0" applyProtection="0"/>
  </cellStyleXfs>
  <cellXfs count="217">
    <xf numFmtId="0" fontId="0" fillId="0" borderId="0" xfId="0"/>
    <xf numFmtId="0" fontId="1" fillId="0" borderId="0" xfId="0" applyFont="1"/>
    <xf numFmtId="0" fontId="3" fillId="0" borderId="0" xfId="0" applyFont="1"/>
    <xf numFmtId="0" fontId="3" fillId="0" borderId="1" xfId="0" applyFont="1" applyBorder="1"/>
    <xf numFmtId="0" fontId="8" fillId="0" borderId="15" xfId="0" applyFont="1" applyBorder="1" applyAlignment="1">
      <alignment horizontal="center"/>
    </xf>
    <xf numFmtId="0" fontId="9" fillId="2" borderId="14" xfId="0" applyFont="1" applyFill="1" applyBorder="1"/>
    <xf numFmtId="0" fontId="9" fillId="2" borderId="2" xfId="0" applyFont="1" applyFill="1" applyBorder="1"/>
    <xf numFmtId="0" fontId="3" fillId="0" borderId="0" xfId="0" applyFont="1" applyAlignment="1">
      <alignment horizontal="center" vertical="center"/>
    </xf>
    <xf numFmtId="0" fontId="2" fillId="0" borderId="1" xfId="0" applyFont="1" applyBorder="1" applyAlignment="1">
      <alignment horizontal="center" vertical="center"/>
    </xf>
    <xf numFmtId="0" fontId="6" fillId="0" borderId="17" xfId="0" applyFont="1" applyBorder="1" applyAlignment="1">
      <alignment horizontal="center"/>
    </xf>
    <xf numFmtId="0" fontId="4" fillId="0" borderId="1" xfId="0" applyFont="1" applyBorder="1"/>
    <xf numFmtId="0" fontId="4" fillId="0" borderId="1" xfId="0" applyFont="1" applyBorder="1" applyAlignment="1">
      <alignment horizontal="center"/>
    </xf>
    <xf numFmtId="0" fontId="3" fillId="0" borderId="1" xfId="0" applyFont="1" applyBorder="1" applyAlignment="1">
      <alignment horizontal="center"/>
    </xf>
    <xf numFmtId="0" fontId="9" fillId="0" borderId="0" xfId="0" applyFont="1"/>
    <xf numFmtId="0" fontId="6" fillId="0" borderId="18" xfId="0" applyFont="1" applyBorder="1"/>
    <xf numFmtId="0" fontId="10" fillId="0" borderId="11" xfId="0" applyFont="1" applyBorder="1"/>
    <xf numFmtId="0" fontId="6" fillId="0" borderId="6" xfId="0" applyFont="1" applyBorder="1"/>
    <xf numFmtId="0" fontId="6" fillId="0" borderId="2" xfId="0" applyFont="1" applyBorder="1"/>
    <xf numFmtId="0" fontId="6" fillId="0" borderId="1" xfId="0" applyFont="1" applyBorder="1"/>
    <xf numFmtId="0" fontId="6" fillId="0" borderId="7" xfId="0" applyFont="1" applyBorder="1"/>
    <xf numFmtId="0" fontId="6" fillId="3" borderId="11" xfId="0" applyFont="1" applyFill="1" applyBorder="1"/>
    <xf numFmtId="0" fontId="6" fillId="3" borderId="6" xfId="0" applyFont="1" applyFill="1" applyBorder="1"/>
    <xf numFmtId="0" fontId="6" fillId="3" borderId="2" xfId="0" applyFont="1" applyFill="1" applyBorder="1"/>
    <xf numFmtId="0" fontId="6" fillId="3" borderId="1" xfId="0" applyFont="1" applyFill="1" applyBorder="1"/>
    <xf numFmtId="0" fontId="6" fillId="3" borderId="17" xfId="0" applyFont="1" applyFill="1" applyBorder="1" applyAlignment="1">
      <alignment wrapText="1"/>
    </xf>
    <xf numFmtId="0" fontId="6" fillId="0" borderId="0" xfId="0" applyFont="1"/>
    <xf numFmtId="0" fontId="7" fillId="0" borderId="0" xfId="0" applyFont="1"/>
    <xf numFmtId="0" fontId="4" fillId="0" borderId="0" xfId="0" applyFont="1"/>
    <xf numFmtId="0" fontId="11" fillId="0" borderId="0" xfId="0" applyFont="1"/>
    <xf numFmtId="0" fontId="12" fillId="0" borderId="0" xfId="0" applyFont="1"/>
    <xf numFmtId="0" fontId="13" fillId="0" borderId="1" xfId="0" applyFont="1" applyBorder="1" applyAlignment="1">
      <alignment horizontal="center" vertical="center" wrapText="1"/>
    </xf>
    <xf numFmtId="0" fontId="14" fillId="0" borderId="0" xfId="0" applyFont="1"/>
    <xf numFmtId="0" fontId="4" fillId="0" borderId="0" xfId="0" applyFont="1" applyAlignment="1">
      <alignment horizontal="center"/>
    </xf>
    <xf numFmtId="0" fontId="3" fillId="0" borderId="0" xfId="0" applyFont="1" applyAlignment="1">
      <alignment horizontal="center"/>
    </xf>
    <xf numFmtId="0" fontId="16" fillId="0" borderId="0" xfId="0" applyFont="1"/>
    <xf numFmtId="0" fontId="6" fillId="4" borderId="11" xfId="0" applyFont="1" applyFill="1" applyBorder="1"/>
    <xf numFmtId="0" fontId="6" fillId="4" borderId="6" xfId="0" applyFont="1" applyFill="1" applyBorder="1"/>
    <xf numFmtId="0" fontId="6" fillId="4" borderId="2" xfId="0" applyFont="1" applyFill="1" applyBorder="1"/>
    <xf numFmtId="0" fontId="6" fillId="4" borderId="1" xfId="0" applyFont="1" applyFill="1" applyBorder="1"/>
    <xf numFmtId="0" fontId="6" fillId="4" borderId="7" xfId="0" applyFont="1" applyFill="1" applyBorder="1"/>
    <xf numFmtId="0" fontId="6" fillId="5" borderId="12" xfId="0" applyFont="1" applyFill="1" applyBorder="1"/>
    <xf numFmtId="0" fontId="6" fillId="5" borderId="8" xfId="0" applyFont="1" applyFill="1" applyBorder="1"/>
    <xf numFmtId="0" fontId="6" fillId="5" borderId="13" xfId="0" applyFont="1" applyFill="1" applyBorder="1"/>
    <xf numFmtId="0" fontId="6" fillId="5" borderId="9" xfId="0" applyFont="1" applyFill="1" applyBorder="1"/>
    <xf numFmtId="0" fontId="6" fillId="5" borderId="10" xfId="0" applyFont="1" applyFill="1" applyBorder="1" applyAlignment="1">
      <alignment wrapText="1"/>
    </xf>
    <xf numFmtId="0" fontId="6" fillId="4" borderId="9" xfId="0" applyFont="1" applyFill="1" applyBorder="1" applyAlignment="1">
      <alignment horizontal="center" vertical="center"/>
    </xf>
    <xf numFmtId="0" fontId="6" fillId="3" borderId="9" xfId="0" applyFont="1" applyFill="1" applyBorder="1" applyAlignment="1">
      <alignment horizontal="center" vertical="center"/>
    </xf>
    <xf numFmtId="0" fontId="6" fillId="3" borderId="10" xfId="0" applyFont="1" applyFill="1" applyBorder="1" applyAlignment="1">
      <alignment horizontal="center" vertical="center" wrapText="1"/>
    </xf>
    <xf numFmtId="0" fontId="10" fillId="0" borderId="0" xfId="0" applyFont="1"/>
    <xf numFmtId="6" fontId="10" fillId="0" borderId="0" xfId="0" applyNumberFormat="1" applyFont="1" applyAlignment="1">
      <alignment horizontal="left"/>
    </xf>
    <xf numFmtId="0" fontId="0" fillId="0" borderId="0" xfId="0" applyAlignment="1">
      <alignment vertical="center" wrapText="1"/>
    </xf>
    <xf numFmtId="0" fontId="2" fillId="0" borderId="1" xfId="0" applyFont="1" applyBorder="1" applyAlignment="1">
      <alignment vertical="center" wrapText="1"/>
    </xf>
    <xf numFmtId="0" fontId="0" fillId="0" borderId="1" xfId="0" applyBorder="1"/>
    <xf numFmtId="0" fontId="0" fillId="0" borderId="1" xfId="0" applyBorder="1" applyAlignment="1">
      <alignment vertical="center" wrapText="1"/>
    </xf>
    <xf numFmtId="2" fontId="0" fillId="0" borderId="1" xfId="0" applyNumberFormat="1" applyBorder="1"/>
    <xf numFmtId="0" fontId="18" fillId="0" borderId="1" xfId="0" applyFont="1" applyBorder="1" applyAlignment="1">
      <alignment wrapText="1"/>
    </xf>
    <xf numFmtId="0" fontId="18" fillId="0" borderId="1" xfId="0" applyFont="1" applyBorder="1" applyAlignment="1">
      <alignment vertical="center" wrapText="1"/>
    </xf>
    <xf numFmtId="0" fontId="18" fillId="0" borderId="1" xfId="0" applyFont="1" applyBorder="1"/>
    <xf numFmtId="0" fontId="2" fillId="0" borderId="1" xfId="0" applyFont="1" applyBorder="1" applyAlignment="1">
      <alignment vertical="center"/>
    </xf>
    <xf numFmtId="0" fontId="0" fillId="0" borderId="0" xfId="0" applyAlignment="1">
      <alignment vertical="center"/>
    </xf>
    <xf numFmtId="0" fontId="10" fillId="0" borderId="0" xfId="0" applyFont="1" applyAlignment="1">
      <alignment vertical="center"/>
    </xf>
    <xf numFmtId="0" fontId="0" fillId="0" borderId="1" xfId="0" applyBorder="1" applyAlignment="1">
      <alignment vertical="center"/>
    </xf>
    <xf numFmtId="0" fontId="17" fillId="0" borderId="1" xfId="0" applyFont="1" applyBorder="1"/>
    <xf numFmtId="0" fontId="2" fillId="0" borderId="1" xfId="0" applyFont="1" applyBorder="1" applyAlignment="1">
      <alignment horizontal="center" vertical="center" wrapText="1"/>
    </xf>
    <xf numFmtId="0" fontId="19" fillId="0" borderId="1" xfId="0" applyFont="1" applyBorder="1" applyAlignment="1">
      <alignment vertical="top"/>
    </xf>
    <xf numFmtId="0" fontId="17" fillId="0" borderId="1" xfId="0" applyFont="1" applyBorder="1" applyAlignment="1">
      <alignment vertical="top"/>
    </xf>
    <xf numFmtId="0" fontId="3" fillId="0" borderId="17" xfId="0" applyFont="1" applyBorder="1"/>
    <xf numFmtId="0" fontId="2" fillId="0" borderId="24" xfId="0" applyFont="1" applyBorder="1" applyAlignment="1">
      <alignment horizontal="center" vertical="center" wrapText="1"/>
    </xf>
    <xf numFmtId="0" fontId="6" fillId="7" borderId="1" xfId="0" applyFont="1" applyFill="1" applyBorder="1" applyAlignment="1">
      <alignment horizontal="center"/>
    </xf>
    <xf numFmtId="0" fontId="2" fillId="6" borderId="1" xfId="0" applyFont="1" applyFill="1" applyBorder="1" applyAlignment="1">
      <alignment horizontal="center"/>
    </xf>
    <xf numFmtId="0" fontId="2" fillId="7" borderId="1" xfId="0" applyFont="1" applyFill="1" applyBorder="1" applyAlignment="1">
      <alignment horizontal="center"/>
    </xf>
    <xf numFmtId="0" fontId="15" fillId="0" borderId="0" xfId="0" applyFont="1"/>
    <xf numFmtId="0" fontId="3" fillId="0" borderId="1" xfId="0" applyFont="1" applyBorder="1" applyAlignment="1">
      <alignment wrapText="1"/>
    </xf>
    <xf numFmtId="0" fontId="2" fillId="8" borderId="26" xfId="0" applyFont="1" applyFill="1" applyBorder="1" applyAlignment="1">
      <alignment horizontal="center"/>
    </xf>
    <xf numFmtId="0" fontId="2" fillId="8" borderId="33" xfId="0" applyFont="1" applyFill="1" applyBorder="1" applyAlignment="1">
      <alignment horizontal="center" vertical="center" wrapText="1"/>
    </xf>
    <xf numFmtId="0" fontId="2" fillId="8" borderId="34" xfId="0" applyFont="1" applyFill="1" applyBorder="1" applyAlignment="1">
      <alignment horizontal="center" vertical="center" wrapText="1"/>
    </xf>
    <xf numFmtId="0" fontId="2" fillId="8" borderId="35" xfId="0" applyFont="1" applyFill="1" applyBorder="1" applyAlignment="1">
      <alignment horizontal="center" vertical="center" wrapText="1"/>
    </xf>
    <xf numFmtId="0" fontId="5" fillId="0" borderId="0" xfId="0" applyFont="1" applyAlignment="1">
      <alignment horizontal="center" vertical="center" wrapText="1"/>
    </xf>
    <xf numFmtId="0" fontId="8" fillId="0" borderId="0" xfId="0" applyFont="1" applyAlignment="1">
      <alignment horizontal="center"/>
    </xf>
    <xf numFmtId="0" fontId="20" fillId="0" borderId="0" xfId="0" applyFont="1"/>
    <xf numFmtId="0" fontId="10" fillId="0" borderId="0" xfId="0" applyFont="1" applyAlignment="1">
      <alignment horizontal="center" vertical="center"/>
    </xf>
    <xf numFmtId="0" fontId="13" fillId="0" borderId="5" xfId="0" applyFont="1" applyBorder="1" applyAlignment="1">
      <alignment horizontal="left" vertical="center"/>
    </xf>
    <xf numFmtId="0" fontId="21" fillId="0" borderId="3" xfId="0" applyFont="1" applyBorder="1" applyAlignment="1">
      <alignment horizontal="left" vertical="center" wrapText="1" readingOrder="1"/>
    </xf>
    <xf numFmtId="0" fontId="21" fillId="0" borderId="4" xfId="0" applyFont="1" applyBorder="1" applyAlignment="1">
      <alignment horizontal="left" vertical="center" wrapText="1" readingOrder="1"/>
    </xf>
    <xf numFmtId="0" fontId="3" fillId="0" borderId="0" xfId="0" applyFont="1" applyAlignment="1">
      <alignment wrapText="1"/>
    </xf>
    <xf numFmtId="0" fontId="10" fillId="0" borderId="14" xfId="0" applyFont="1" applyBorder="1" applyAlignment="1">
      <alignment vertical="center" wrapText="1"/>
    </xf>
    <xf numFmtId="0" fontId="6" fillId="5" borderId="9" xfId="0" applyFont="1" applyFill="1" applyBorder="1" applyAlignment="1">
      <alignment horizontal="center" vertical="center"/>
    </xf>
    <xf numFmtId="0" fontId="6" fillId="5" borderId="9" xfId="0" applyFont="1" applyFill="1" applyBorder="1" applyAlignment="1">
      <alignment horizontal="center" vertical="center" wrapText="1"/>
    </xf>
    <xf numFmtId="0" fontId="2" fillId="0" borderId="1" xfId="0" applyFont="1" applyBorder="1" applyAlignment="1">
      <alignment horizontal="right" vertical="center"/>
    </xf>
    <xf numFmtId="0" fontId="11" fillId="0" borderId="1" xfId="0" applyFont="1" applyBorder="1"/>
    <xf numFmtId="0" fontId="12" fillId="0" borderId="1" xfId="0" applyFont="1" applyBorder="1"/>
    <xf numFmtId="0" fontId="22" fillId="0" borderId="1" xfId="0" applyFont="1" applyBorder="1" applyAlignment="1">
      <alignment vertical="top"/>
    </xf>
    <xf numFmtId="0" fontId="11" fillId="0" borderId="1" xfId="0" applyFont="1" applyBorder="1" applyAlignment="1">
      <alignment vertical="top"/>
    </xf>
    <xf numFmtId="0" fontId="24" fillId="0" borderId="1" xfId="0" applyFont="1" applyBorder="1" applyAlignment="1">
      <alignment vertical="top"/>
    </xf>
    <xf numFmtId="0" fontId="12" fillId="0" borderId="1" xfId="0" applyFont="1" applyBorder="1" applyAlignment="1">
      <alignment vertical="top"/>
    </xf>
    <xf numFmtId="0" fontId="3" fillId="0" borderId="0" xfId="0" applyFont="1" applyAlignment="1">
      <alignment vertical="top"/>
    </xf>
    <xf numFmtId="0" fontId="6" fillId="4" borderId="8" xfId="0" applyFont="1" applyFill="1" applyBorder="1" applyAlignment="1">
      <alignment horizontal="center" vertical="center"/>
    </xf>
    <xf numFmtId="0" fontId="19" fillId="0" borderId="6" xfId="0" applyFont="1" applyBorder="1" applyAlignment="1">
      <alignment horizontal="left" vertical="center" wrapText="1" readingOrder="1"/>
    </xf>
    <xf numFmtId="0" fontId="19" fillId="0" borderId="1" xfId="0" applyFont="1" applyBorder="1" applyAlignment="1">
      <alignment horizontal="left" vertical="center" wrapText="1" readingOrder="1"/>
    </xf>
    <xf numFmtId="0" fontId="17" fillId="0" borderId="7" xfId="0" applyFont="1" applyBorder="1"/>
    <xf numFmtId="0" fontId="13" fillId="0" borderId="0" xfId="0" applyFont="1" applyAlignment="1">
      <alignment vertical="center"/>
    </xf>
    <xf numFmtId="0" fontId="13" fillId="0" borderId="0" xfId="0" applyFont="1"/>
    <xf numFmtId="6" fontId="13" fillId="0" borderId="0" xfId="0" applyNumberFormat="1" applyFont="1" applyAlignment="1">
      <alignment horizontal="left" vertical="center" wrapText="1"/>
    </xf>
    <xf numFmtId="0" fontId="14" fillId="0" borderId="0" xfId="0" applyFont="1" applyAlignment="1">
      <alignment vertical="center"/>
    </xf>
    <xf numFmtId="0" fontId="14" fillId="0" borderId="0" xfId="0" applyFont="1" applyAlignment="1">
      <alignment vertical="center" wrapText="1"/>
    </xf>
    <xf numFmtId="0" fontId="2" fillId="0" borderId="0" xfId="0" applyFont="1" applyAlignment="1">
      <alignment vertical="center"/>
    </xf>
    <xf numFmtId="0" fontId="3" fillId="0" borderId="0" xfId="0" applyFont="1" applyAlignment="1">
      <alignment vertical="center"/>
    </xf>
    <xf numFmtId="0" fontId="27" fillId="0" borderId="0" xfId="1"/>
    <xf numFmtId="0" fontId="0" fillId="0" borderId="0" xfId="0" applyAlignment="1">
      <alignment wrapText="1"/>
    </xf>
    <xf numFmtId="0" fontId="0" fillId="0" borderId="0" xfId="0" applyAlignment="1">
      <alignment horizontal="center" wrapText="1"/>
    </xf>
    <xf numFmtId="0" fontId="3" fillId="0" borderId="1" xfId="0" applyFont="1" applyBorder="1" applyAlignment="1">
      <alignment horizontal="center" vertical="center"/>
    </xf>
    <xf numFmtId="0" fontId="16" fillId="0" borderId="1" xfId="0" applyFont="1" applyBorder="1"/>
    <xf numFmtId="0" fontId="29" fillId="0" borderId="1" xfId="0" applyFont="1" applyBorder="1"/>
    <xf numFmtId="0" fontId="17" fillId="0" borderId="1" xfId="0" applyFont="1" applyFill="1" applyBorder="1" applyAlignment="1">
      <alignment horizontal="center"/>
    </xf>
    <xf numFmtId="0" fontId="3" fillId="0" borderId="1" xfId="0" applyFont="1" applyFill="1" applyBorder="1" applyAlignment="1">
      <alignment horizontal="center"/>
    </xf>
    <xf numFmtId="0" fontId="28" fillId="0" borderId="0" xfId="0" applyFont="1" applyFill="1"/>
    <xf numFmtId="0" fontId="28" fillId="0" borderId="0" xfId="0" applyFont="1" applyFill="1" applyAlignment="1">
      <alignment wrapText="1"/>
    </xf>
    <xf numFmtId="0" fontId="10" fillId="0" borderId="0" xfId="0" applyFont="1" applyAlignment="1" applyProtection="1">
      <alignment horizontal="center" vertical="center"/>
      <protection hidden="1"/>
    </xf>
    <xf numFmtId="0" fontId="0" fillId="0" borderId="0" xfId="0" applyProtection="1">
      <protection hidden="1"/>
    </xf>
    <xf numFmtId="0" fontId="25" fillId="0" borderId="0" xfId="0" applyFont="1" applyProtection="1">
      <protection hidden="1"/>
    </xf>
    <xf numFmtId="0" fontId="3" fillId="0" borderId="17" xfId="0" applyFont="1" applyBorder="1" applyProtection="1">
      <protection hidden="1"/>
    </xf>
    <xf numFmtId="0" fontId="2" fillId="8" borderId="33" xfId="0" applyFont="1" applyFill="1" applyBorder="1" applyAlignment="1" applyProtection="1">
      <alignment horizontal="center" vertical="center" wrapText="1"/>
      <protection hidden="1"/>
    </xf>
    <xf numFmtId="0" fontId="2" fillId="8" borderId="34" xfId="0" applyFont="1" applyFill="1" applyBorder="1" applyAlignment="1" applyProtection="1">
      <alignment horizontal="center" vertical="center" wrapText="1"/>
      <protection hidden="1"/>
    </xf>
    <xf numFmtId="0" fontId="2" fillId="8" borderId="35" xfId="0" applyFont="1" applyFill="1" applyBorder="1" applyAlignment="1" applyProtection="1">
      <alignment horizontal="center" vertical="center" wrapText="1"/>
      <protection hidden="1"/>
    </xf>
    <xf numFmtId="0" fontId="2" fillId="6" borderId="1" xfId="0" applyFont="1" applyFill="1" applyBorder="1" applyAlignment="1" applyProtection="1">
      <alignment horizontal="center"/>
      <protection hidden="1"/>
    </xf>
    <xf numFmtId="0" fontId="2" fillId="7" borderId="1" xfId="0" applyFont="1" applyFill="1" applyBorder="1" applyAlignment="1" applyProtection="1">
      <alignment horizontal="center"/>
      <protection hidden="1"/>
    </xf>
    <xf numFmtId="0" fontId="2" fillId="8" borderId="26" xfId="0" applyFont="1" applyFill="1" applyBorder="1" applyAlignment="1" applyProtection="1">
      <alignment horizontal="center"/>
      <protection hidden="1"/>
    </xf>
    <xf numFmtId="0" fontId="6" fillId="0" borderId="17" xfId="0" applyFont="1" applyBorder="1" applyAlignment="1" applyProtection="1">
      <alignment horizontal="center"/>
      <protection hidden="1"/>
    </xf>
    <xf numFmtId="0" fontId="8" fillId="0" borderId="15" xfId="0" applyFont="1" applyBorder="1" applyAlignment="1" applyProtection="1">
      <alignment horizontal="center"/>
      <protection hidden="1"/>
    </xf>
    <xf numFmtId="0" fontId="6" fillId="7" borderId="1" xfId="0" applyFont="1" applyFill="1" applyBorder="1" applyAlignment="1" applyProtection="1">
      <alignment horizontal="center"/>
      <protection hidden="1"/>
    </xf>
    <xf numFmtId="0" fontId="3" fillId="0" borderId="0" xfId="0" applyFont="1" applyProtection="1">
      <protection hidden="1"/>
    </xf>
    <xf numFmtId="0" fontId="9" fillId="2" borderId="14" xfId="0" applyFont="1" applyFill="1" applyBorder="1" applyProtection="1">
      <protection hidden="1"/>
    </xf>
    <xf numFmtId="0" fontId="9" fillId="2" borderId="2" xfId="0" applyFont="1" applyFill="1" applyBorder="1" applyProtection="1">
      <protection hidden="1"/>
    </xf>
    <xf numFmtId="0" fontId="20" fillId="0" borderId="0" xfId="0" applyFont="1" applyProtection="1">
      <protection hidden="1"/>
    </xf>
    <xf numFmtId="0" fontId="13" fillId="0" borderId="1" xfId="0" applyFont="1" applyBorder="1" applyAlignment="1" applyProtection="1">
      <alignment horizontal="center" vertical="center" wrapText="1"/>
      <protection hidden="1"/>
    </xf>
    <xf numFmtId="0" fontId="2" fillId="0" borderId="1" xfId="0" applyFont="1" applyBorder="1" applyAlignment="1" applyProtection="1">
      <alignment horizontal="center" vertical="center"/>
      <protection hidden="1"/>
    </xf>
    <xf numFmtId="0" fontId="5" fillId="0" borderId="1" xfId="0" applyFont="1" applyBorder="1" applyAlignment="1" applyProtection="1">
      <alignment horizontal="center" vertical="center" wrapText="1"/>
      <protection hidden="1"/>
    </xf>
    <xf numFmtId="0" fontId="5" fillId="0" borderId="1" xfId="0" applyFont="1" applyBorder="1" applyAlignment="1" applyProtection="1">
      <alignment horizontal="center" vertical="center"/>
      <protection hidden="1"/>
    </xf>
    <xf numFmtId="0" fontId="3" fillId="0" borderId="1" xfId="0" applyFont="1" applyBorder="1" applyProtection="1">
      <protection hidden="1"/>
    </xf>
    <xf numFmtId="0" fontId="17" fillId="0" borderId="1" xfId="0" applyFont="1" applyFill="1" applyBorder="1" applyAlignment="1" applyProtection="1">
      <alignment horizontal="center"/>
      <protection hidden="1"/>
    </xf>
    <xf numFmtId="49" fontId="17" fillId="0" borderId="1" xfId="0" applyNumberFormat="1" applyFont="1" applyFill="1" applyBorder="1" applyAlignment="1" applyProtection="1">
      <alignment horizontal="center" vertical="center"/>
      <protection hidden="1"/>
    </xf>
    <xf numFmtId="0" fontId="3" fillId="0" borderId="1" xfId="0" applyFont="1" applyFill="1" applyBorder="1" applyAlignment="1" applyProtection="1">
      <alignment horizontal="center"/>
      <protection hidden="1"/>
    </xf>
    <xf numFmtId="49" fontId="17" fillId="0" borderId="1" xfId="0" quotePrefix="1" applyNumberFormat="1" applyFont="1" applyFill="1" applyBorder="1" applyAlignment="1" applyProtection="1">
      <alignment horizontal="center" vertical="center"/>
      <protection hidden="1"/>
    </xf>
    <xf numFmtId="0" fontId="3" fillId="0" borderId="1" xfId="0" applyFont="1" applyBorder="1" applyAlignment="1" applyProtection="1">
      <alignment wrapText="1"/>
      <protection hidden="1"/>
    </xf>
    <xf numFmtId="0" fontId="2" fillId="0" borderId="24" xfId="0" applyFont="1" applyBorder="1" applyAlignment="1" applyProtection="1">
      <alignment horizontal="center" vertical="center" wrapText="1"/>
      <protection hidden="1"/>
    </xf>
    <xf numFmtId="0" fontId="19" fillId="0" borderId="8" xfId="0" applyFont="1" applyFill="1" applyBorder="1" applyAlignment="1">
      <alignment horizontal="left" vertical="center" wrapText="1" readingOrder="1"/>
    </xf>
    <xf numFmtId="0" fontId="19" fillId="0" borderId="9" xfId="0" applyFont="1" applyFill="1" applyBorder="1" applyAlignment="1">
      <alignment horizontal="left" vertical="center" wrapText="1" readingOrder="1"/>
    </xf>
    <xf numFmtId="0" fontId="17" fillId="0" borderId="10" xfId="0" applyFont="1" applyFill="1" applyBorder="1"/>
    <xf numFmtId="0" fontId="27" fillId="0" borderId="0" xfId="1" applyAlignment="1">
      <alignment vertical="center"/>
    </xf>
    <xf numFmtId="0" fontId="23" fillId="0" borderId="36" xfId="0" applyFont="1" applyBorder="1" applyAlignment="1">
      <alignment vertical="top"/>
    </xf>
    <xf numFmtId="0" fontId="23" fillId="0" borderId="22" xfId="0" applyFont="1" applyBorder="1" applyAlignment="1">
      <alignment vertical="top"/>
    </xf>
    <xf numFmtId="0" fontId="31" fillId="0" borderId="21" xfId="0" applyFont="1" applyBorder="1" applyAlignment="1">
      <alignment vertical="top"/>
    </xf>
    <xf numFmtId="0" fontId="29" fillId="0" borderId="0" xfId="0" applyFont="1" applyAlignment="1">
      <alignment vertical="top"/>
    </xf>
    <xf numFmtId="0" fontId="30" fillId="0" borderId="23" xfId="0" applyFont="1" applyBorder="1" applyAlignment="1">
      <alignment vertical="top"/>
    </xf>
    <xf numFmtId="0" fontId="32" fillId="0" borderId="20" xfId="1" applyFont="1" applyBorder="1" applyAlignment="1">
      <alignment vertical="top"/>
    </xf>
    <xf numFmtId="0" fontId="17" fillId="0" borderId="1" xfId="0" applyFont="1" applyBorder="1" applyAlignment="1">
      <alignment wrapText="1"/>
    </xf>
    <xf numFmtId="0" fontId="12" fillId="0" borderId="1" xfId="0" applyFont="1" applyBorder="1" applyAlignment="1">
      <alignment horizontal="center"/>
    </xf>
    <xf numFmtId="0" fontId="23" fillId="0" borderId="37" xfId="0" applyFont="1" applyBorder="1" applyAlignment="1">
      <alignment vertical="top"/>
    </xf>
    <xf numFmtId="0" fontId="29" fillId="0" borderId="22" xfId="0" applyFont="1" applyBorder="1" applyAlignment="1">
      <alignment vertical="top"/>
    </xf>
    <xf numFmtId="0" fontId="29" fillId="0" borderId="37" xfId="0" applyFont="1" applyBorder="1" applyAlignment="1">
      <alignment vertical="top"/>
    </xf>
    <xf numFmtId="0" fontId="29" fillId="0" borderId="38" xfId="0" applyFont="1" applyBorder="1" applyAlignment="1">
      <alignment vertical="top"/>
    </xf>
    <xf numFmtId="0" fontId="29" fillId="0" borderId="21" xfId="0" applyFont="1" applyBorder="1" applyAlignment="1">
      <alignment vertical="top"/>
    </xf>
    <xf numFmtId="0" fontId="29" fillId="0" borderId="20" xfId="0" applyFont="1" applyBorder="1" applyAlignment="1">
      <alignment vertical="top"/>
    </xf>
    <xf numFmtId="0" fontId="29" fillId="0" borderId="39" xfId="0" applyFont="1" applyBorder="1" applyAlignment="1">
      <alignment vertical="top"/>
    </xf>
    <xf numFmtId="0" fontId="29" fillId="0" borderId="23" xfId="0" applyFont="1" applyBorder="1" applyAlignment="1">
      <alignment vertical="top"/>
    </xf>
    <xf numFmtId="0" fontId="2" fillId="0" borderId="0" xfId="0" applyFont="1" applyAlignment="1">
      <alignment horizontal="center" wrapText="1"/>
    </xf>
    <xf numFmtId="0" fontId="0" fillId="0" borderId="0" xfId="0" applyAlignment="1">
      <alignment horizontal="left" vertical="center" wrapText="1"/>
    </xf>
    <xf numFmtId="0" fontId="16" fillId="0" borderId="0" xfId="0" applyFont="1" applyAlignment="1">
      <alignment horizontal="left" vertical="center" wrapText="1"/>
    </xf>
    <xf numFmtId="0" fontId="26" fillId="0" borderId="0" xfId="0" applyFont="1" applyAlignment="1">
      <alignment horizontal="left" vertical="center" wrapText="1"/>
    </xf>
    <xf numFmtId="0" fontId="2" fillId="0" borderId="24" xfId="0" applyFont="1" applyBorder="1" applyAlignment="1">
      <alignment horizontal="center" vertical="center"/>
    </xf>
    <xf numFmtId="0" fontId="2" fillId="0" borderId="26" xfId="0" applyFont="1" applyBorder="1" applyAlignment="1">
      <alignment horizontal="center" vertical="center"/>
    </xf>
    <xf numFmtId="0" fontId="5" fillId="0" borderId="14" xfId="0" applyFont="1" applyBorder="1" applyAlignment="1" applyProtection="1">
      <alignment horizontal="center" vertical="center" wrapText="1"/>
      <protection hidden="1"/>
    </xf>
    <xf numFmtId="0" fontId="5" fillId="0" borderId="28" xfId="0" applyFont="1" applyBorder="1" applyAlignment="1" applyProtection="1">
      <alignment horizontal="center" vertical="center" wrapText="1"/>
      <protection hidden="1"/>
    </xf>
    <xf numFmtId="0" fontId="5" fillId="0" borderId="2" xfId="0" applyFont="1" applyBorder="1" applyAlignment="1" applyProtection="1">
      <alignment horizontal="center" vertical="center" wrapText="1"/>
      <protection hidden="1"/>
    </xf>
    <xf numFmtId="0" fontId="5" fillId="0" borderId="29" xfId="0" applyFont="1" applyBorder="1" applyAlignment="1" applyProtection="1">
      <alignment horizontal="center" vertical="center" wrapText="1"/>
      <protection hidden="1"/>
    </xf>
    <xf numFmtId="0" fontId="5" fillId="0" borderId="16" xfId="0" applyFont="1" applyBorder="1" applyAlignment="1" applyProtection="1">
      <alignment horizontal="center" vertical="center" wrapText="1"/>
      <protection hidden="1"/>
    </xf>
    <xf numFmtId="0" fontId="5" fillId="0" borderId="27" xfId="0" applyFont="1" applyBorder="1" applyAlignment="1" applyProtection="1">
      <alignment horizontal="center" vertical="center" wrapText="1"/>
      <protection hidden="1"/>
    </xf>
    <xf numFmtId="0" fontId="2" fillId="0" borderId="30" xfId="0" applyFont="1" applyBorder="1" applyAlignment="1" applyProtection="1">
      <alignment horizontal="center"/>
      <protection hidden="1"/>
    </xf>
    <xf numFmtId="0" fontId="2" fillId="0" borderId="31" xfId="0" applyFont="1" applyBorder="1" applyAlignment="1" applyProtection="1">
      <alignment horizontal="center"/>
      <protection hidden="1"/>
    </xf>
    <xf numFmtId="0" fontId="2" fillId="0" borderId="32" xfId="0" applyFont="1" applyBorder="1" applyAlignment="1" applyProtection="1">
      <alignment horizontal="center"/>
      <protection hidden="1"/>
    </xf>
    <xf numFmtId="0" fontId="5" fillId="0" borderId="24" xfId="0" applyFont="1" applyBorder="1" applyAlignment="1" applyProtection="1">
      <alignment horizontal="center" vertical="center" wrapText="1"/>
      <protection hidden="1"/>
    </xf>
    <xf numFmtId="0" fontId="5" fillId="0" borderId="25" xfId="0" applyFont="1" applyBorder="1" applyAlignment="1" applyProtection="1">
      <alignment horizontal="center" vertical="center" wrapText="1"/>
      <protection hidden="1"/>
    </xf>
    <xf numFmtId="0" fontId="5" fillId="0" borderId="26" xfId="0" applyFont="1" applyBorder="1" applyAlignment="1" applyProtection="1">
      <alignment horizontal="center" vertical="center" wrapText="1"/>
      <protection hidden="1"/>
    </xf>
    <xf numFmtId="0" fontId="2" fillId="0" borderId="24" xfId="0" applyFont="1" applyBorder="1" applyAlignment="1" applyProtection="1">
      <alignment horizontal="center" vertical="center" wrapText="1"/>
      <protection hidden="1"/>
    </xf>
    <xf numFmtId="0" fontId="2" fillId="0" borderId="25" xfId="0" applyFont="1" applyBorder="1" applyAlignment="1" applyProtection="1">
      <alignment horizontal="center" vertical="center" wrapText="1"/>
      <protection hidden="1"/>
    </xf>
    <xf numFmtId="0" fontId="2" fillId="0" borderId="26" xfId="0" applyFont="1" applyBorder="1" applyAlignment="1" applyProtection="1">
      <alignment horizontal="center" vertical="center" wrapText="1"/>
      <protection hidden="1"/>
    </xf>
    <xf numFmtId="0" fontId="2" fillId="0" borderId="21" xfId="0" applyFont="1" applyBorder="1" applyAlignment="1" applyProtection="1">
      <alignment horizontal="center" vertical="center" wrapText="1"/>
      <protection hidden="1"/>
    </xf>
    <xf numFmtId="0" fontId="2" fillId="0" borderId="23" xfId="0" applyFont="1" applyBorder="1" applyAlignment="1" applyProtection="1">
      <alignment horizontal="center" vertical="center" wrapText="1"/>
      <protection hidden="1"/>
    </xf>
    <xf numFmtId="0" fontId="3" fillId="0" borderId="28" xfId="0" applyFont="1" applyBorder="1" applyAlignment="1">
      <alignment horizontal="left" wrapText="1"/>
    </xf>
    <xf numFmtId="0" fontId="3" fillId="0" borderId="2" xfId="0" applyFont="1" applyBorder="1" applyAlignment="1">
      <alignment horizontal="left" wrapText="1"/>
    </xf>
    <xf numFmtId="0" fontId="3" fillId="0" borderId="28" xfId="0" applyFont="1" applyBorder="1" applyAlignment="1">
      <alignment horizontal="left" vertical="center" wrapText="1"/>
    </xf>
    <xf numFmtId="0" fontId="3" fillId="0" borderId="2" xfId="0" applyFont="1" applyBorder="1" applyAlignment="1">
      <alignment horizontal="left" vertical="center" wrapText="1"/>
    </xf>
    <xf numFmtId="0" fontId="5" fillId="0" borderId="29"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27" xfId="0" applyFont="1" applyBorder="1" applyAlignment="1">
      <alignment horizontal="center" vertical="center" wrapText="1"/>
    </xf>
    <xf numFmtId="0" fontId="2" fillId="0" borderId="30" xfId="0" applyFont="1" applyBorder="1" applyAlignment="1">
      <alignment horizontal="center"/>
    </xf>
    <xf numFmtId="0" fontId="2" fillId="0" borderId="31" xfId="0" applyFont="1" applyBorder="1" applyAlignment="1">
      <alignment horizontal="center"/>
    </xf>
    <xf numFmtId="0" fontId="2" fillId="0" borderId="32" xfId="0" applyFont="1" applyBorder="1" applyAlignment="1">
      <alignment horizontal="center"/>
    </xf>
    <xf numFmtId="0" fontId="5" fillId="0" borderId="24" xfId="0" applyFont="1" applyBorder="1" applyAlignment="1">
      <alignment horizontal="center" vertical="center" wrapText="1"/>
    </xf>
    <xf numFmtId="0" fontId="5" fillId="0" borderId="25" xfId="0" applyFont="1" applyBorder="1" applyAlignment="1">
      <alignment horizontal="center" vertical="center" wrapText="1"/>
    </xf>
    <xf numFmtId="0" fontId="5" fillId="0" borderId="26"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26" xfId="0" applyFont="1" applyBorder="1" applyAlignment="1">
      <alignment horizontal="center" vertical="center" wrapText="1"/>
    </xf>
    <xf numFmtId="0" fontId="6" fillId="0" borderId="3" xfId="0" applyFont="1" applyBorder="1" applyAlignment="1">
      <alignment horizontal="center"/>
    </xf>
    <xf numFmtId="0" fontId="6" fillId="0" borderId="19" xfId="0" applyFont="1" applyBorder="1" applyAlignment="1">
      <alignment horizontal="center"/>
    </xf>
    <xf numFmtId="0" fontId="6" fillId="0" borderId="4" xfId="0" applyFont="1" applyBorder="1" applyAlignment="1">
      <alignment horizontal="center"/>
    </xf>
    <xf numFmtId="0" fontId="6" fillId="0" borderId="5" xfId="0" applyFont="1" applyBorder="1" applyAlignment="1">
      <alignment horizontal="center"/>
    </xf>
    <xf numFmtId="0" fontId="0" fillId="0" borderId="0" xfId="0" applyAlignment="1">
      <alignment horizontal="left" wrapText="1"/>
    </xf>
    <xf numFmtId="0" fontId="2" fillId="0" borderId="21"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1" xfId="0" applyFont="1" applyBorder="1" applyAlignment="1">
      <alignment horizontal="center" vertical="center" wrapText="1"/>
    </xf>
    <xf numFmtId="0" fontId="10" fillId="0" borderId="24" xfId="0" applyFont="1" applyBorder="1" applyAlignment="1">
      <alignment horizontal="center" vertical="center"/>
    </xf>
    <xf numFmtId="0" fontId="10" fillId="0" borderId="25" xfId="0" applyFont="1" applyBorder="1" applyAlignment="1">
      <alignment horizontal="center" vertical="center"/>
    </xf>
    <xf numFmtId="0" fontId="10" fillId="0" borderId="26" xfId="0" applyFont="1" applyBorder="1" applyAlignment="1">
      <alignment horizontal="center" vertical="center"/>
    </xf>
    <xf numFmtId="0" fontId="29" fillId="0" borderId="36" xfId="0" applyFont="1" applyBorder="1" applyAlignment="1">
      <alignment horizontal="left" wrapText="1"/>
    </xf>
    <xf numFmtId="0" fontId="29" fillId="0" borderId="37" xfId="0" applyFont="1" applyBorder="1" applyAlignment="1">
      <alignment horizontal="left" wrapText="1"/>
    </xf>
  </cellXfs>
  <cellStyles count="2">
    <cellStyle name="Hyperlink" xfId="1" builtinId="8"/>
    <cellStyle name="Normal" xfId="0" builtinId="0"/>
  </cellStyles>
  <dxfs count="10">
    <dxf>
      <fill>
        <patternFill>
          <bgColor theme="4" tint="0.79998168889431442"/>
        </patternFill>
      </fill>
    </dxf>
    <dxf>
      <fill>
        <patternFill>
          <bgColor theme="8" tint="0.59996337778862885"/>
        </patternFill>
      </fill>
    </dxf>
    <dxf>
      <fill>
        <patternFill>
          <bgColor theme="4" tint="0.79998168889431442"/>
        </patternFill>
      </fill>
    </dxf>
    <dxf>
      <fill>
        <patternFill>
          <bgColor theme="8" tint="0.59996337778862885"/>
        </patternFill>
      </fill>
    </dxf>
    <dxf>
      <fill>
        <patternFill>
          <bgColor theme="4" tint="0.79998168889431442"/>
        </patternFill>
      </fill>
    </dxf>
    <dxf>
      <fill>
        <patternFill>
          <bgColor theme="8" tint="0.59996337778862885"/>
        </patternFill>
      </fill>
    </dxf>
    <dxf>
      <fill>
        <patternFill>
          <bgColor theme="4" tint="0.79998168889431442"/>
        </patternFill>
      </fill>
    </dxf>
    <dxf>
      <fill>
        <patternFill>
          <bgColor theme="8" tint="0.59996337778862885"/>
        </patternFill>
      </fill>
    </dxf>
    <dxf>
      <fill>
        <patternFill>
          <bgColor theme="4" tint="0.79998168889431442"/>
        </patternFill>
      </fill>
    </dxf>
    <dxf>
      <fill>
        <patternFill>
          <bgColor theme="8" tint="0.59996337778862885"/>
        </patternFill>
      </fill>
    </dxf>
  </dxfs>
  <tableStyles count="0" defaultTableStyle="TableStyleMedium2" defaultPivotStyle="PivotStyleLight16"/>
  <colors>
    <mruColors>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4</xdr:row>
      <xdr:rowOff>0</xdr:rowOff>
    </xdr:from>
    <xdr:to>
      <xdr:col>4</xdr:col>
      <xdr:colOff>762000</xdr:colOff>
      <xdr:row>32</xdr:row>
      <xdr:rowOff>15726</xdr:rowOff>
    </xdr:to>
    <xdr:pic>
      <xdr:nvPicPr>
        <xdr:cNvPr id="3" name="Picture 2" descr="A map of a river&#10;&#10;Description automatically generated">
          <a:extLst>
            <a:ext uri="{FF2B5EF4-FFF2-40B4-BE49-F238E27FC236}">
              <a16:creationId xmlns:a16="http://schemas.microsoft.com/office/drawing/2014/main" id="{EA8B0E36-CDB2-4B16-AD59-D98D30B8DC2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7219" y="357188"/>
          <a:ext cx="7393781" cy="5165893"/>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3" Type="http://schemas.openxmlformats.org/officeDocument/2006/relationships/hyperlink" Target="https://www.gov.uk/government/publications/agricultural-transition-plan-2021-to-2024/technical-annex-the-combined-environmental-land-management-offer" TargetMode="External"/><Relationship Id="rId2" Type="http://schemas.openxmlformats.org/officeDocument/2006/relationships/hyperlink" Target="https://defrafarming.blog.gov.uk/2024/01/04/environmental-land-management-in-2024-details-of-actions-and-payments/" TargetMode="External"/><Relationship Id="rId1" Type="http://schemas.openxmlformats.org/officeDocument/2006/relationships/hyperlink" Target="https://www.gov.uk/find-funding-for-land-or-farms" TargetMode="External"/><Relationship Id="rId4"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thefloodhub.co.uk/wp-content/uploads/2018/10/A-practical-guide-for-farmer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8B0170-DAF9-4066-8CE3-42316F293496}">
  <dimension ref="A1:O11"/>
  <sheetViews>
    <sheetView zoomScaleNormal="100" workbookViewId="0">
      <selection activeCell="G21" sqref="G21"/>
    </sheetView>
  </sheetViews>
  <sheetFormatPr defaultRowHeight="14.4" x14ac:dyDescent="0.3"/>
  <cols>
    <col min="1" max="1" width="27.6640625" customWidth="1"/>
  </cols>
  <sheetData>
    <row r="1" spans="1:15" ht="30.6" customHeight="1" x14ac:dyDescent="0.3">
      <c r="A1" s="165" t="s">
        <v>0</v>
      </c>
      <c r="B1" s="165"/>
      <c r="C1" s="165"/>
      <c r="D1" s="165"/>
      <c r="E1" s="165"/>
      <c r="F1" s="165"/>
      <c r="G1" s="165"/>
      <c r="H1" s="165"/>
      <c r="I1" s="165"/>
    </row>
    <row r="3" spans="1:15" x14ac:dyDescent="0.3">
      <c r="A3" s="1" t="s">
        <v>1</v>
      </c>
      <c r="B3" s="1" t="s">
        <v>2</v>
      </c>
    </row>
    <row r="4" spans="1:15" x14ac:dyDescent="0.3">
      <c r="A4" s="59" t="s">
        <v>3</v>
      </c>
      <c r="B4" s="166" t="s">
        <v>4</v>
      </c>
      <c r="C4" s="166"/>
      <c r="D4" s="166"/>
      <c r="E4" s="166"/>
      <c r="F4" s="166"/>
      <c r="G4" s="166"/>
      <c r="H4" s="166"/>
      <c r="I4" s="166"/>
      <c r="J4" s="166"/>
      <c r="K4" s="166"/>
      <c r="L4" s="166"/>
      <c r="M4" s="166"/>
      <c r="N4" s="166"/>
      <c r="O4" s="166"/>
    </row>
    <row r="5" spans="1:15" x14ac:dyDescent="0.3">
      <c r="A5" s="59" t="s">
        <v>5</v>
      </c>
      <c r="B5" s="166" t="s">
        <v>6</v>
      </c>
      <c r="C5" s="166"/>
      <c r="D5" s="166"/>
      <c r="E5" s="166"/>
      <c r="F5" s="166"/>
      <c r="G5" s="166"/>
      <c r="H5" s="166"/>
      <c r="I5" s="166"/>
      <c r="J5" s="166"/>
      <c r="K5" s="166"/>
      <c r="L5" s="166"/>
      <c r="M5" s="166"/>
      <c r="N5" s="166"/>
      <c r="O5" s="166"/>
    </row>
    <row r="6" spans="1:15" ht="15.6" x14ac:dyDescent="0.3">
      <c r="A6" s="105" t="s">
        <v>7</v>
      </c>
      <c r="B6" s="168" t="s">
        <v>276</v>
      </c>
      <c r="C6" s="168"/>
      <c r="D6" s="168"/>
      <c r="E6" s="168"/>
      <c r="F6" s="168"/>
      <c r="G6" s="168"/>
      <c r="H6" s="168"/>
      <c r="I6" s="168"/>
      <c r="J6" s="168"/>
      <c r="K6" s="168"/>
      <c r="L6" s="168"/>
      <c r="M6" s="168"/>
      <c r="N6" s="168"/>
      <c r="O6" s="168"/>
    </row>
    <row r="7" spans="1:15" ht="44.4" customHeight="1" x14ac:dyDescent="0.3">
      <c r="A7" s="106" t="s">
        <v>8</v>
      </c>
      <c r="B7" s="167" t="s">
        <v>9</v>
      </c>
      <c r="C7" s="167"/>
      <c r="D7" s="167"/>
      <c r="E7" s="167"/>
      <c r="F7" s="167"/>
      <c r="G7" s="167"/>
      <c r="H7" s="167"/>
      <c r="I7" s="167"/>
      <c r="J7" s="167"/>
      <c r="K7" s="167"/>
      <c r="L7" s="167"/>
      <c r="M7" s="167"/>
      <c r="N7" s="167"/>
      <c r="O7" s="167"/>
    </row>
    <row r="8" spans="1:15" x14ac:dyDescent="0.3">
      <c r="A8" s="59" t="s">
        <v>10</v>
      </c>
      <c r="B8" s="166" t="s">
        <v>11</v>
      </c>
      <c r="C8" s="166"/>
      <c r="D8" s="166"/>
      <c r="E8" s="166"/>
      <c r="F8" s="166"/>
      <c r="G8" s="166"/>
      <c r="H8" s="166"/>
      <c r="I8" s="166"/>
      <c r="J8" s="166"/>
      <c r="K8" s="166"/>
      <c r="L8" s="166"/>
      <c r="M8" s="166"/>
      <c r="N8" s="166"/>
      <c r="O8" s="166"/>
    </row>
    <row r="9" spans="1:15" x14ac:dyDescent="0.3">
      <c r="A9" s="59" t="s">
        <v>12</v>
      </c>
      <c r="B9" s="166" t="s">
        <v>13</v>
      </c>
      <c r="C9" s="166"/>
      <c r="D9" s="166"/>
      <c r="E9" s="166"/>
      <c r="F9" s="166"/>
      <c r="G9" s="166"/>
      <c r="H9" s="166"/>
      <c r="I9" s="166"/>
      <c r="J9" s="166"/>
      <c r="K9" s="166"/>
      <c r="L9" s="166"/>
      <c r="M9" s="166"/>
      <c r="N9" s="166"/>
      <c r="O9" s="166"/>
    </row>
    <row r="10" spans="1:15" x14ac:dyDescent="0.3">
      <c r="A10" s="59" t="s">
        <v>14</v>
      </c>
      <c r="B10" s="166" t="s">
        <v>15</v>
      </c>
      <c r="C10" s="166"/>
      <c r="D10" s="166"/>
      <c r="E10" s="166"/>
      <c r="F10" s="166"/>
      <c r="G10" s="166"/>
      <c r="H10" s="166"/>
      <c r="I10" s="166"/>
      <c r="J10" s="166"/>
      <c r="K10" s="166"/>
      <c r="L10" s="166"/>
      <c r="M10" s="166"/>
      <c r="N10" s="166"/>
      <c r="O10" s="166"/>
    </row>
    <row r="11" spans="1:15" x14ac:dyDescent="0.3">
      <c r="A11" s="59" t="s">
        <v>16</v>
      </c>
      <c r="B11" s="166" t="s">
        <v>17</v>
      </c>
      <c r="C11" s="166"/>
      <c r="D11" s="166"/>
      <c r="E11" s="166"/>
      <c r="F11" s="166"/>
      <c r="G11" s="166"/>
      <c r="H11" s="166"/>
      <c r="I11" s="166"/>
      <c r="J11" s="166"/>
      <c r="K11" s="166"/>
      <c r="L11" s="166"/>
      <c r="M11" s="166"/>
      <c r="N11" s="166"/>
      <c r="O11" s="166"/>
    </row>
  </sheetData>
  <sheetProtection algorithmName="SHA-512" hashValue="ZzT81Ea7mQd5L5gsMy/UIhHgw3pjkgi35wHm29e2I+m39LysoDIgo5g7zABUEQgHVIZ0VF7W2yaeCjQt7/ywVg==" saltValue="QVv+Bpozl3q7XOxS3+PtRA==" spinCount="100000" sheet="1" objects="1" scenarios="1"/>
  <mergeCells count="9">
    <mergeCell ref="A1:I1"/>
    <mergeCell ref="B11:O11"/>
    <mergeCell ref="B10:O10"/>
    <mergeCell ref="B9:O9"/>
    <mergeCell ref="B8:O8"/>
    <mergeCell ref="B7:O7"/>
    <mergeCell ref="B6:O6"/>
    <mergeCell ref="B5:O5"/>
    <mergeCell ref="B4:O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0545D6-2F0D-4E33-9EDB-64D0A1F329A1}">
  <dimension ref="B2:K26"/>
  <sheetViews>
    <sheetView zoomScale="110" zoomScaleNormal="110" workbookViewId="0">
      <selection activeCell="B20" sqref="B20"/>
    </sheetView>
  </sheetViews>
  <sheetFormatPr defaultColWidth="8.6640625" defaultRowHeight="15.6" x14ac:dyDescent="0.3"/>
  <cols>
    <col min="1" max="1" width="3" style="2" customWidth="1"/>
    <col min="2" max="2" width="52.6640625" style="2" bestFit="1" customWidth="1"/>
    <col min="3" max="4" width="18.33203125" style="2" bestFit="1" customWidth="1"/>
    <col min="5" max="5" width="17" style="2" bestFit="1" customWidth="1"/>
    <col min="6" max="6" width="18.33203125" style="2" customWidth="1"/>
    <col min="7" max="9" width="15.5546875" style="2" customWidth="1"/>
    <col min="10" max="10" width="9.88671875" style="2" customWidth="1"/>
    <col min="11" max="11" width="62.33203125" style="2" customWidth="1"/>
    <col min="12" max="16384" width="8.6640625" style="2"/>
  </cols>
  <sheetData>
    <row r="2" spans="2:11" ht="91.2" customHeight="1" x14ac:dyDescent="0.3">
      <c r="B2" s="30" t="s">
        <v>284</v>
      </c>
      <c r="C2" s="63" t="s">
        <v>18</v>
      </c>
      <c r="D2" s="63" t="s">
        <v>19</v>
      </c>
      <c r="E2" s="63" t="s">
        <v>20</v>
      </c>
      <c r="F2" s="63" t="s">
        <v>21</v>
      </c>
      <c r="G2" s="63" t="s">
        <v>22</v>
      </c>
      <c r="H2" s="63" t="s">
        <v>23</v>
      </c>
      <c r="I2" s="63" t="s">
        <v>24</v>
      </c>
      <c r="K2" s="169" t="s">
        <v>25</v>
      </c>
    </row>
    <row r="3" spans="2:11" s="7" customFormat="1" ht="46.8" x14ac:dyDescent="0.3">
      <c r="B3" s="88" t="s">
        <v>26</v>
      </c>
      <c r="C3" s="8" t="s">
        <v>27</v>
      </c>
      <c r="D3" s="8" t="s">
        <v>27</v>
      </c>
      <c r="E3" s="63" t="s">
        <v>28</v>
      </c>
      <c r="F3" s="63" t="s">
        <v>29</v>
      </c>
      <c r="G3" s="63" t="s">
        <v>29</v>
      </c>
      <c r="H3" s="63" t="s">
        <v>29</v>
      </c>
      <c r="I3" s="63" t="s">
        <v>29</v>
      </c>
      <c r="K3" s="170"/>
    </row>
    <row r="4" spans="2:11" x14ac:dyDescent="0.3">
      <c r="B4" s="3" t="s">
        <v>30</v>
      </c>
      <c r="C4" s="62">
        <v>3</v>
      </c>
      <c r="D4" s="62">
        <v>1</v>
      </c>
      <c r="E4" s="12" t="s">
        <v>31</v>
      </c>
      <c r="F4" s="113">
        <v>1</v>
      </c>
      <c r="G4" s="113">
        <v>4</v>
      </c>
      <c r="H4" s="113">
        <v>5</v>
      </c>
      <c r="I4" s="113">
        <v>2</v>
      </c>
      <c r="J4" s="107"/>
      <c r="K4" s="112" t="s">
        <v>32</v>
      </c>
    </row>
    <row r="5" spans="2:11" x14ac:dyDescent="0.3">
      <c r="B5" s="3" t="s">
        <v>33</v>
      </c>
      <c r="C5" s="64">
        <v>1</v>
      </c>
      <c r="D5" s="65">
        <v>1</v>
      </c>
      <c r="E5" s="12" t="s">
        <v>31</v>
      </c>
      <c r="F5" s="113">
        <v>2.5</v>
      </c>
      <c r="G5" s="114">
        <v>4</v>
      </c>
      <c r="H5" s="113">
        <v>3.5</v>
      </c>
      <c r="I5" s="113">
        <v>4</v>
      </c>
      <c r="K5" s="112" t="s">
        <v>34</v>
      </c>
    </row>
    <row r="6" spans="2:11" x14ac:dyDescent="0.3">
      <c r="B6" s="3" t="s">
        <v>35</v>
      </c>
      <c r="C6" s="62">
        <v>2</v>
      </c>
      <c r="D6" s="62">
        <v>2</v>
      </c>
      <c r="E6" s="12" t="s">
        <v>31</v>
      </c>
      <c r="F6" s="113">
        <v>3</v>
      </c>
      <c r="G6" s="114">
        <v>3</v>
      </c>
      <c r="H6" s="113">
        <v>3</v>
      </c>
      <c r="I6" s="113">
        <v>4</v>
      </c>
      <c r="K6" s="112"/>
    </row>
    <row r="7" spans="2:11" x14ac:dyDescent="0.3">
      <c r="B7" s="3" t="s">
        <v>36</v>
      </c>
      <c r="C7" s="62">
        <v>1</v>
      </c>
      <c r="D7" s="62">
        <v>1</v>
      </c>
      <c r="E7" s="12" t="s">
        <v>31</v>
      </c>
      <c r="F7" s="113">
        <v>3</v>
      </c>
      <c r="G7" s="114">
        <v>1</v>
      </c>
      <c r="H7" s="113">
        <v>1</v>
      </c>
      <c r="I7" s="113">
        <v>2.5</v>
      </c>
      <c r="K7" s="112"/>
    </row>
    <row r="8" spans="2:11" x14ac:dyDescent="0.3">
      <c r="B8" s="3" t="s">
        <v>37</v>
      </c>
      <c r="C8" s="62">
        <v>2</v>
      </c>
      <c r="D8" s="62">
        <v>2.5</v>
      </c>
      <c r="E8" s="12" t="s">
        <v>38</v>
      </c>
      <c r="F8" s="113">
        <v>3</v>
      </c>
      <c r="G8" s="114">
        <v>4</v>
      </c>
      <c r="H8" s="113">
        <v>4</v>
      </c>
      <c r="I8" s="113">
        <v>3.5</v>
      </c>
      <c r="K8" s="112"/>
    </row>
    <row r="9" spans="2:11" x14ac:dyDescent="0.3">
      <c r="B9" s="3" t="s">
        <v>39</v>
      </c>
      <c r="C9" s="62">
        <v>1</v>
      </c>
      <c r="D9" s="62">
        <v>1</v>
      </c>
      <c r="E9" s="12" t="s">
        <v>31</v>
      </c>
      <c r="F9" s="113">
        <v>3</v>
      </c>
      <c r="G9" s="114">
        <v>4</v>
      </c>
      <c r="H9" s="113">
        <v>2.5</v>
      </c>
      <c r="I9" s="113">
        <v>2</v>
      </c>
      <c r="K9" s="112"/>
    </row>
    <row r="10" spans="2:11" x14ac:dyDescent="0.3">
      <c r="B10" s="3" t="s">
        <v>40</v>
      </c>
      <c r="C10" s="62">
        <v>1</v>
      </c>
      <c r="D10" s="62">
        <v>1</v>
      </c>
      <c r="E10" s="12" t="s">
        <v>38</v>
      </c>
      <c r="F10" s="113">
        <v>3</v>
      </c>
      <c r="G10" s="114">
        <v>4</v>
      </c>
      <c r="H10" s="113">
        <v>4</v>
      </c>
      <c r="I10" s="113">
        <v>4</v>
      </c>
      <c r="K10" s="112" t="s">
        <v>268</v>
      </c>
    </row>
    <row r="11" spans="2:11" x14ac:dyDescent="0.3">
      <c r="B11" s="3" t="s">
        <v>41</v>
      </c>
      <c r="C11" s="62">
        <v>3</v>
      </c>
      <c r="D11" s="62">
        <v>1.5</v>
      </c>
      <c r="E11" s="12" t="s">
        <v>31</v>
      </c>
      <c r="F11" s="113">
        <v>2.5</v>
      </c>
      <c r="G11" s="114">
        <v>4.5</v>
      </c>
      <c r="H11" s="113">
        <v>4.5</v>
      </c>
      <c r="I11" s="113">
        <v>4</v>
      </c>
      <c r="K11" s="112"/>
    </row>
    <row r="12" spans="2:11" x14ac:dyDescent="0.3">
      <c r="B12" s="72" t="s">
        <v>42</v>
      </c>
      <c r="C12" s="62">
        <v>1</v>
      </c>
      <c r="D12" s="62">
        <v>1</v>
      </c>
      <c r="E12" s="12" t="s">
        <v>38</v>
      </c>
      <c r="F12" s="113">
        <v>1.5</v>
      </c>
      <c r="G12" s="114">
        <v>4</v>
      </c>
      <c r="H12" s="113">
        <v>4.5</v>
      </c>
      <c r="I12" s="113">
        <v>5</v>
      </c>
      <c r="K12" s="112" t="s">
        <v>43</v>
      </c>
    </row>
    <row r="13" spans="2:11" x14ac:dyDescent="0.3">
      <c r="B13" s="3" t="s">
        <v>44</v>
      </c>
      <c r="C13" s="64">
        <v>1</v>
      </c>
      <c r="D13" s="65">
        <v>1</v>
      </c>
      <c r="E13" s="12" t="s">
        <v>31</v>
      </c>
      <c r="F13" s="113">
        <v>4</v>
      </c>
      <c r="G13" s="114">
        <v>2.5</v>
      </c>
      <c r="H13" s="113">
        <v>2</v>
      </c>
      <c r="I13" s="113">
        <v>4.5</v>
      </c>
      <c r="K13" s="112" t="s">
        <v>45</v>
      </c>
    </row>
    <row r="14" spans="2:11" x14ac:dyDescent="0.3">
      <c r="B14" s="3" t="s">
        <v>46</v>
      </c>
      <c r="C14" s="62">
        <v>2</v>
      </c>
      <c r="D14" s="62">
        <v>1.5</v>
      </c>
      <c r="E14" s="12" t="s">
        <v>38</v>
      </c>
      <c r="F14" s="113">
        <v>3</v>
      </c>
      <c r="G14" s="114">
        <v>4</v>
      </c>
      <c r="H14" s="113">
        <v>4.5</v>
      </c>
      <c r="I14" s="113">
        <v>3.5</v>
      </c>
      <c r="K14" s="112" t="s">
        <v>47</v>
      </c>
    </row>
    <row r="15" spans="2:11" x14ac:dyDescent="0.3">
      <c r="B15" s="3" t="s">
        <v>48</v>
      </c>
      <c r="C15" s="62">
        <v>1</v>
      </c>
      <c r="D15" s="62">
        <v>1</v>
      </c>
      <c r="E15" s="12" t="s">
        <v>31</v>
      </c>
      <c r="F15" s="113">
        <v>1</v>
      </c>
      <c r="G15" s="113">
        <v>1</v>
      </c>
      <c r="H15" s="113">
        <v>2</v>
      </c>
      <c r="I15" s="113">
        <v>4</v>
      </c>
      <c r="J15" s="107"/>
      <c r="K15" s="112" t="s">
        <v>267</v>
      </c>
    </row>
    <row r="16" spans="2:11" x14ac:dyDescent="0.3">
      <c r="C16" s="28"/>
      <c r="D16" s="28"/>
      <c r="F16" s="27"/>
      <c r="G16" s="33"/>
      <c r="H16" s="32"/>
      <c r="I16" s="32"/>
    </row>
    <row r="17" spans="2:4" x14ac:dyDescent="0.3">
      <c r="B17" s="115"/>
    </row>
    <row r="18" spans="2:4" x14ac:dyDescent="0.3">
      <c r="B18" s="116"/>
    </row>
    <row r="19" spans="2:4" x14ac:dyDescent="0.3">
      <c r="B19" s="29"/>
    </row>
    <row r="20" spans="2:4" x14ac:dyDescent="0.3">
      <c r="B20" s="28"/>
    </row>
    <row r="21" spans="2:4" x14ac:dyDescent="0.3">
      <c r="B21" s="29"/>
    </row>
    <row r="22" spans="2:4" x14ac:dyDescent="0.3">
      <c r="B22" s="28"/>
    </row>
    <row r="26" spans="2:4" x14ac:dyDescent="0.3">
      <c r="D26" s="34"/>
    </row>
  </sheetData>
  <sheetProtection algorithmName="SHA-512" hashValue="Q3FbRH0JrMteC6i8tWPsPAmc/526mIJ48+Jl3EewlXheN/N3gyt3+GTBECqFeKZcfbfNBlfy7B1XfGQmBLtcig==" saltValue="o9YFb3CGc0nywaQk85eLNA==" spinCount="100000" sheet="1" objects="1" scenarios="1"/>
  <protectedRanges>
    <protectedRange algorithmName="SHA-512" hashValue="igBhpZfrspkOi8NAugEMWK7VPGfWGiFzCd8cdwdhXkrhs13efD5jOTvCMNH7Ubmy3GfvoDDUNv3gbRUeP4DNXQ==" saltValue="HJsI4rpsFc339i5IYB/hCg==" spinCount="100000" sqref="B2:K15" name="Input Key"/>
  </protectedRanges>
  <mergeCells count="1">
    <mergeCell ref="K2:K3"/>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6A78EC-0CC6-4D3B-8861-43EC8E05E66C}">
  <dimension ref="B2:H28"/>
  <sheetViews>
    <sheetView topLeftCell="B1" zoomScale="110" zoomScaleNormal="110" workbookViewId="0">
      <selection activeCell="C22" sqref="C22"/>
    </sheetView>
  </sheetViews>
  <sheetFormatPr defaultColWidth="8.6640625" defaultRowHeight="15.6" x14ac:dyDescent="0.3"/>
  <cols>
    <col min="1" max="1" width="3" style="2" customWidth="1"/>
    <col min="2" max="2" width="55.109375" style="2" bestFit="1" customWidth="1"/>
    <col min="3" max="3" width="28.44140625" style="2" customWidth="1"/>
    <col min="4" max="4" width="41" style="2" bestFit="1" customWidth="1"/>
    <col min="5" max="5" width="44.5546875" style="2" bestFit="1" customWidth="1"/>
    <col min="6" max="6" width="42.77734375" style="2" bestFit="1" customWidth="1"/>
    <col min="7" max="7" width="8.6640625" style="2"/>
    <col min="8" max="8" width="36.5546875" style="2" bestFit="1" customWidth="1"/>
    <col min="9" max="16384" width="8.6640625" style="2"/>
  </cols>
  <sheetData>
    <row r="2" spans="2:8" ht="91.2" customHeight="1" x14ac:dyDescent="0.3">
      <c r="B2" s="134" t="s">
        <v>284</v>
      </c>
      <c r="C2" s="134"/>
      <c r="D2" s="171" t="s">
        <v>49</v>
      </c>
      <c r="E2" s="172"/>
      <c r="F2" s="173"/>
      <c r="H2" s="3" t="s">
        <v>25</v>
      </c>
    </row>
    <row r="3" spans="2:8" s="7" customFormat="1" x14ac:dyDescent="0.3">
      <c r="B3" s="135" t="s">
        <v>26</v>
      </c>
      <c r="C3" s="135" t="s">
        <v>50</v>
      </c>
      <c r="D3" s="136">
        <v>1</v>
      </c>
      <c r="E3" s="137">
        <v>2</v>
      </c>
      <c r="F3" s="137">
        <v>3</v>
      </c>
      <c r="H3" s="110"/>
    </row>
    <row r="4" spans="2:8" x14ac:dyDescent="0.3">
      <c r="B4" s="138" t="s">
        <v>30</v>
      </c>
      <c r="C4" s="139" t="s">
        <v>64</v>
      </c>
      <c r="D4" s="140" t="s">
        <v>273</v>
      </c>
      <c r="E4" s="140" t="s">
        <v>274</v>
      </c>
      <c r="F4" s="140" t="s">
        <v>275</v>
      </c>
      <c r="H4" s="3" t="s">
        <v>266</v>
      </c>
    </row>
    <row r="5" spans="2:8" x14ac:dyDescent="0.3">
      <c r="B5" s="138" t="s">
        <v>33</v>
      </c>
      <c r="C5" s="139" t="s">
        <v>51</v>
      </c>
      <c r="D5" s="140" t="s">
        <v>269</v>
      </c>
      <c r="E5" s="140" t="s">
        <v>270</v>
      </c>
      <c r="F5" s="140" t="s">
        <v>271</v>
      </c>
      <c r="H5" s="3" t="s">
        <v>272</v>
      </c>
    </row>
    <row r="6" spans="2:8" x14ac:dyDescent="0.3">
      <c r="B6" s="138" t="s">
        <v>35</v>
      </c>
      <c r="C6" s="141" t="s">
        <v>52</v>
      </c>
      <c r="D6" s="140">
        <v>1</v>
      </c>
      <c r="E6" s="140">
        <v>2</v>
      </c>
      <c r="F6" s="140" t="s">
        <v>53</v>
      </c>
      <c r="H6" s="72"/>
    </row>
    <row r="7" spans="2:8" x14ac:dyDescent="0.3">
      <c r="B7" s="138" t="s">
        <v>36</v>
      </c>
      <c r="C7" s="141" t="s">
        <v>52</v>
      </c>
      <c r="D7" s="140" t="s">
        <v>54</v>
      </c>
      <c r="E7" s="140" t="s">
        <v>55</v>
      </c>
      <c r="F7" s="140" t="s">
        <v>56</v>
      </c>
      <c r="H7" s="3"/>
    </row>
    <row r="8" spans="2:8" x14ac:dyDescent="0.3">
      <c r="B8" s="138" t="s">
        <v>37</v>
      </c>
      <c r="C8" s="141" t="s">
        <v>57</v>
      </c>
      <c r="D8" s="140" t="s">
        <v>58</v>
      </c>
      <c r="E8" s="140" t="s">
        <v>59</v>
      </c>
      <c r="F8" s="140" t="s">
        <v>60</v>
      </c>
      <c r="H8" s="111"/>
    </row>
    <row r="9" spans="2:8" x14ac:dyDescent="0.3">
      <c r="B9" s="138" t="s">
        <v>39</v>
      </c>
      <c r="C9" s="141" t="s">
        <v>52</v>
      </c>
      <c r="D9" s="142" t="s">
        <v>61</v>
      </c>
      <c r="E9" s="142" t="s">
        <v>62</v>
      </c>
      <c r="F9" s="142" t="s">
        <v>63</v>
      </c>
      <c r="H9" s="3"/>
    </row>
    <row r="10" spans="2:8" x14ac:dyDescent="0.3">
      <c r="B10" s="138" t="s">
        <v>40</v>
      </c>
      <c r="C10" s="141" t="s">
        <v>64</v>
      </c>
      <c r="D10" s="140" t="s">
        <v>65</v>
      </c>
      <c r="E10" s="140" t="s">
        <v>66</v>
      </c>
      <c r="F10" s="140" t="s">
        <v>67</v>
      </c>
      <c r="H10" s="3"/>
    </row>
    <row r="11" spans="2:8" x14ac:dyDescent="0.3">
      <c r="B11" s="138" t="s">
        <v>41</v>
      </c>
      <c r="C11" s="141" t="s">
        <v>64</v>
      </c>
      <c r="D11" s="140" t="s">
        <v>68</v>
      </c>
      <c r="E11" s="140" t="s">
        <v>69</v>
      </c>
      <c r="F11" s="142" t="s">
        <v>70</v>
      </c>
      <c r="H11" s="3"/>
    </row>
    <row r="12" spans="2:8" x14ac:dyDescent="0.3">
      <c r="B12" s="143" t="s">
        <v>42</v>
      </c>
      <c r="C12" s="141" t="s">
        <v>71</v>
      </c>
      <c r="D12" s="140" t="s">
        <v>72</v>
      </c>
      <c r="E12" s="140" t="s">
        <v>73</v>
      </c>
      <c r="F12" s="140" t="s">
        <v>74</v>
      </c>
      <c r="H12" s="3"/>
    </row>
    <row r="13" spans="2:8" x14ac:dyDescent="0.3">
      <c r="B13" s="138" t="s">
        <v>44</v>
      </c>
      <c r="C13" s="141" t="s">
        <v>52</v>
      </c>
      <c r="D13" s="140" t="s">
        <v>75</v>
      </c>
      <c r="E13" s="140" t="s">
        <v>62</v>
      </c>
      <c r="F13" s="140" t="s">
        <v>63</v>
      </c>
      <c r="H13" s="3"/>
    </row>
    <row r="14" spans="2:8" x14ac:dyDescent="0.3">
      <c r="B14" s="138" t="s">
        <v>46</v>
      </c>
      <c r="C14" s="141" t="s">
        <v>64</v>
      </c>
      <c r="D14" s="140" t="s">
        <v>65</v>
      </c>
      <c r="E14" s="140" t="s">
        <v>265</v>
      </c>
      <c r="F14" s="140" t="s">
        <v>67</v>
      </c>
      <c r="H14" s="3"/>
    </row>
    <row r="15" spans="2:8" x14ac:dyDescent="0.3">
      <c r="B15" s="138" t="s">
        <v>48</v>
      </c>
      <c r="C15" s="139" t="s">
        <v>64</v>
      </c>
      <c r="D15" s="140" t="s">
        <v>264</v>
      </c>
      <c r="E15" s="140" t="s">
        <v>263</v>
      </c>
      <c r="F15" s="140" t="s">
        <v>262</v>
      </c>
      <c r="H15" s="3"/>
    </row>
    <row r="16" spans="2:8" x14ac:dyDescent="0.3">
      <c r="D16" s="27"/>
      <c r="E16" s="27"/>
      <c r="F16" s="27"/>
    </row>
    <row r="17" spans="2:3" x14ac:dyDescent="0.3">
      <c r="B17" s="115"/>
      <c r="C17" s="28"/>
    </row>
    <row r="18" spans="2:3" x14ac:dyDescent="0.3">
      <c r="B18" s="28"/>
      <c r="C18" s="28"/>
    </row>
    <row r="19" spans="2:3" x14ac:dyDescent="0.3">
      <c r="B19" s="29"/>
      <c r="C19" s="29"/>
    </row>
    <row r="20" spans="2:3" x14ac:dyDescent="0.3">
      <c r="B20" s="28"/>
      <c r="C20" s="28"/>
    </row>
    <row r="21" spans="2:3" x14ac:dyDescent="0.3">
      <c r="B21" s="29"/>
      <c r="C21" s="29"/>
    </row>
    <row r="22" spans="2:3" x14ac:dyDescent="0.3">
      <c r="B22" s="28"/>
      <c r="C22" s="28"/>
    </row>
    <row r="23" spans="2:3" x14ac:dyDescent="0.3">
      <c r="B23"/>
      <c r="C23" s="108"/>
    </row>
    <row r="24" spans="2:3" x14ac:dyDescent="0.3">
      <c r="C24"/>
    </row>
    <row r="25" spans="2:3" x14ac:dyDescent="0.3">
      <c r="C25"/>
    </row>
    <row r="26" spans="2:3" x14ac:dyDescent="0.3">
      <c r="C26" s="108"/>
    </row>
    <row r="27" spans="2:3" x14ac:dyDescent="0.3">
      <c r="C27" s="108"/>
    </row>
    <row r="28" spans="2:3" x14ac:dyDescent="0.3">
      <c r="B28"/>
      <c r="C28" s="109"/>
    </row>
  </sheetData>
  <sheetProtection algorithmName="SHA-512" hashValue="FPMGIYIaD7RlIuGpH4xmP5XYGfRH14eTjvurlvMitcZx1jxn6plV83fDHuNeCpCYsCEqyGvllApOWqEoLHEX9A==" saltValue="FL4II9TK4Sl/GrdT02mAWw==" spinCount="100000" sheet="1" objects="1" scenarios="1"/>
  <protectedRanges>
    <protectedRange algorithmName="SHA-512" hashValue="FYZ+viEBQ2858oCGQM+Y9NSkNsgist4tWYdPx40+wyEeHgFS5ZMrqBLte2+CPJqrTFrq2Vy14Ci9GpE9uH/Ghg==" saltValue="xadZbhEqMXCAVjxCXQuQxA==" spinCount="100000" sqref="B2:H15" name="Modifier ID cells"/>
  </protectedRanges>
  <mergeCells count="1">
    <mergeCell ref="D2:F2"/>
  </mergeCells>
  <pageMargins left="0.7" right="0.7" top="0.75" bottom="0.75" header="0.3" footer="0.3"/>
  <pageSetup paperSize="9" orientation="portrait" r:id="rId1"/>
  <ignoredErrors>
    <ignoredError sqref="D9"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6633C6-CF72-420D-856A-D71059F479E9}">
  <dimension ref="B2:P36"/>
  <sheetViews>
    <sheetView tabSelected="1" zoomScale="70" zoomScaleNormal="70" workbookViewId="0">
      <selection activeCell="J19" sqref="J19"/>
    </sheetView>
  </sheetViews>
  <sheetFormatPr defaultRowHeight="14.4" x14ac:dyDescent="0.3"/>
  <cols>
    <col min="2" max="2" width="21" customWidth="1"/>
    <col min="3" max="3" width="56.6640625" customWidth="1"/>
    <col min="4" max="4" width="27.33203125" customWidth="1"/>
    <col min="5" max="5" width="15.6640625" customWidth="1"/>
    <col min="6" max="6" width="25.109375" bestFit="1" customWidth="1"/>
    <col min="7" max="7" width="22.44140625" customWidth="1"/>
    <col min="8" max="8" width="20.5546875" customWidth="1"/>
    <col min="9" max="13" width="15.5546875" customWidth="1"/>
    <col min="14" max="14" width="13.5546875" bestFit="1" customWidth="1"/>
    <col min="15" max="16" width="11.33203125" customWidth="1"/>
  </cols>
  <sheetData>
    <row r="2" spans="2:16" ht="205.95" customHeight="1" x14ac:dyDescent="0.3">
      <c r="B2" s="85" t="s">
        <v>76</v>
      </c>
      <c r="C2" s="188" t="s">
        <v>287</v>
      </c>
      <c r="D2" s="188"/>
      <c r="E2" s="188"/>
      <c r="F2" s="188"/>
      <c r="G2" s="188"/>
      <c r="H2" s="188"/>
      <c r="I2" s="188"/>
      <c r="J2" s="189"/>
    </row>
    <row r="3" spans="2:16" s="31" customFormat="1" ht="25.8" x14ac:dyDescent="0.5">
      <c r="H3" s="71"/>
      <c r="I3" s="71"/>
      <c r="J3" s="71"/>
    </row>
    <row r="4" spans="2:16" ht="18.600000000000001" thickBot="1" x14ac:dyDescent="0.35">
      <c r="B4" s="117" t="s">
        <v>77</v>
      </c>
      <c r="C4" s="118"/>
      <c r="D4" s="118"/>
      <c r="E4" s="118"/>
      <c r="F4" s="118"/>
      <c r="G4" s="118"/>
      <c r="H4" s="119"/>
      <c r="I4" s="118"/>
      <c r="J4" s="118"/>
      <c r="K4" s="118"/>
      <c r="L4" s="118"/>
      <c r="M4" s="118"/>
      <c r="N4" s="118"/>
      <c r="O4" s="118"/>
    </row>
    <row r="5" spans="2:16" ht="64.8" customHeight="1" thickBot="1" x14ac:dyDescent="0.35">
      <c r="B5" s="180" t="s">
        <v>78</v>
      </c>
      <c r="C5" s="183" t="s">
        <v>79</v>
      </c>
      <c r="D5" s="180" t="s">
        <v>277</v>
      </c>
      <c r="E5" s="183" t="s">
        <v>80</v>
      </c>
      <c r="F5" s="183" t="s">
        <v>81</v>
      </c>
      <c r="G5" s="180" t="s">
        <v>82</v>
      </c>
      <c r="H5" s="183" t="s">
        <v>18</v>
      </c>
      <c r="I5" s="183" t="s">
        <v>83</v>
      </c>
      <c r="J5" s="183" t="s">
        <v>21</v>
      </c>
      <c r="K5" s="144" t="s">
        <v>22</v>
      </c>
      <c r="L5" s="144" t="s">
        <v>23</v>
      </c>
      <c r="M5" s="144" t="s">
        <v>24</v>
      </c>
      <c r="N5" s="120"/>
      <c r="O5" s="174" t="s">
        <v>84</v>
      </c>
      <c r="P5" s="77"/>
    </row>
    <row r="6" spans="2:16" ht="15.6" x14ac:dyDescent="0.3">
      <c r="B6" s="181"/>
      <c r="C6" s="184"/>
      <c r="D6" s="181"/>
      <c r="E6" s="184"/>
      <c r="F6" s="184"/>
      <c r="G6" s="181"/>
      <c r="H6" s="184"/>
      <c r="I6" s="184"/>
      <c r="J6" s="186"/>
      <c r="K6" s="177" t="s">
        <v>85</v>
      </c>
      <c r="L6" s="178"/>
      <c r="M6" s="179"/>
      <c r="N6" s="120"/>
      <c r="O6" s="175"/>
      <c r="P6" s="77"/>
    </row>
    <row r="7" spans="2:16" ht="16.2" thickBot="1" x14ac:dyDescent="0.35">
      <c r="B7" s="182"/>
      <c r="C7" s="185"/>
      <c r="D7" s="182"/>
      <c r="E7" s="185"/>
      <c r="F7" s="185"/>
      <c r="G7" s="182"/>
      <c r="H7" s="185"/>
      <c r="I7" s="185"/>
      <c r="J7" s="187"/>
      <c r="K7" s="121">
        <v>1</v>
      </c>
      <c r="L7" s="122">
        <v>1</v>
      </c>
      <c r="M7" s="123">
        <v>1</v>
      </c>
      <c r="N7" s="120"/>
      <c r="O7" s="176"/>
      <c r="P7" s="77"/>
    </row>
    <row r="8" spans="2:16" ht="18" x14ac:dyDescent="0.35">
      <c r="B8" s="124" t="str">
        <f>IF($C8&lt;&gt;"", (VLOOKUP($C8,'Input key'!$B$4:$I$15,4,FALSE)), "")</f>
        <v/>
      </c>
      <c r="C8" s="125"/>
      <c r="D8" s="125"/>
      <c r="E8" s="125"/>
      <c r="F8" s="124" t="str">
        <f>IF($C8&lt;&gt;"", (VLOOKUP($C8,'Modifier ID'!$B$4:$F$15,2,FALSE)), "")</f>
        <v/>
      </c>
      <c r="G8" s="125"/>
      <c r="H8" s="124" t="str">
        <f>IF($D8="Yes",IF($C8&lt;&gt;"", (VLOOKUP($C8,'Input key'!$B$4:$I$15,2,FALSE)), ""),"")</f>
        <v/>
      </c>
      <c r="I8" s="124" t="str">
        <f>IF($C8&lt;&gt;"", (VLOOKUP($C8,'Input key'!$B$4:$I$15,3,FALSE)), "")</f>
        <v/>
      </c>
      <c r="J8" s="124" t="str">
        <f>IF($C8&lt;&gt;"", (VLOOKUP($C8,'Input key'!$B$4:$I$15,5,FALSE)), "")</f>
        <v/>
      </c>
      <c r="K8" s="126" t="str">
        <f>IF($C8&lt;&gt;"", (VLOOKUP($C8,'Input key'!$B$4:$I$15,6,FALSE)), "")</f>
        <v/>
      </c>
      <c r="L8" s="126" t="str">
        <f>IF($C8&lt;&gt;"", (VLOOKUP($C8,'Input key'!$B$4:$I$15,7,FALSE)), "")</f>
        <v/>
      </c>
      <c r="M8" s="126" t="str">
        <f>IF($C8&lt;&gt;"", (VLOOKUP($C8,'Input key'!$B$4:$I$15,8,FALSE)), "")</f>
        <v/>
      </c>
      <c r="N8" s="127"/>
      <c r="O8" s="128" t="str">
        <f t="shared" ref="O8:O17" si="0">IF($C8&lt;&gt;"", (G8*(SUM(H8:J8)+(K$7*K8)+(L$7*L8)+(M$7*M8))), "")</f>
        <v/>
      </c>
      <c r="P8" s="78"/>
    </row>
    <row r="9" spans="2:16" ht="18" x14ac:dyDescent="0.35">
      <c r="B9" s="124" t="str">
        <f>IF($C9&lt;&gt;"", (VLOOKUP($C9,'Input key'!$B$4:$I$15,4,FALSE)), "")</f>
        <v/>
      </c>
      <c r="C9" s="125"/>
      <c r="D9" s="125"/>
      <c r="E9" s="125"/>
      <c r="F9" s="124" t="str">
        <f>IF($C9&lt;&gt;"", (VLOOKUP($C9,'Modifier ID'!$B$4:$F$15,2,FALSE)), "")</f>
        <v/>
      </c>
      <c r="G9" s="129"/>
      <c r="H9" s="124" t="str">
        <f>IF($D9="Yes",IF($C9&lt;&gt;"", (VLOOKUP($C9,'Input key'!$B$4:$I$15,2,FALSE)), ""),"")</f>
        <v/>
      </c>
      <c r="I9" s="124" t="str">
        <f>IF($C9&lt;&gt;"", (VLOOKUP($C9,'Input key'!$B$4:$I$15,3,FALSE)), "")</f>
        <v/>
      </c>
      <c r="J9" s="124" t="str">
        <f>IF($C9&lt;&gt;"", (VLOOKUP($C9,'Input key'!$B$4:$I$15,5,FALSE)), "")</f>
        <v/>
      </c>
      <c r="K9" s="126" t="str">
        <f>IF($C9&lt;&gt;"", (VLOOKUP($C9,'Input key'!$B$4:$I$15,6,FALSE)), "")</f>
        <v/>
      </c>
      <c r="L9" s="126" t="str">
        <f>IF($C9&lt;&gt;"", (VLOOKUP($C9,'Input key'!$B$4:$I$15,7,FALSE)), "")</f>
        <v/>
      </c>
      <c r="M9" s="126" t="str">
        <f>IF($C9&lt;&gt;"", (VLOOKUP($C9,'Input key'!$B$4:$I$15,8,FALSE)), "")</f>
        <v/>
      </c>
      <c r="N9" s="127"/>
      <c r="O9" s="128" t="str">
        <f t="shared" si="0"/>
        <v/>
      </c>
      <c r="P9" s="78"/>
    </row>
    <row r="10" spans="2:16" ht="18" x14ac:dyDescent="0.35">
      <c r="B10" s="124" t="str">
        <f>IF($C10&lt;&gt;"", (VLOOKUP($C10,'Input key'!$B$4:$I$15,4,FALSE)), "")</f>
        <v/>
      </c>
      <c r="C10" s="125"/>
      <c r="D10" s="125"/>
      <c r="E10" s="125"/>
      <c r="F10" s="124" t="str">
        <f>IF($C10&lt;&gt;"", (VLOOKUP($C10,'Modifier ID'!$B$4:$F$15,2,FALSE)), "")</f>
        <v/>
      </c>
      <c r="G10" s="129"/>
      <c r="H10" s="124" t="str">
        <f>IF($D10="Yes",IF($C10&lt;&gt;"", (VLOOKUP($C10,'Input key'!$B$4:$I$15,2,FALSE)), ""),"")</f>
        <v/>
      </c>
      <c r="I10" s="124" t="str">
        <f>IF($C10&lt;&gt;"", (VLOOKUP($C10,'Input key'!$B$4:$I$15,3,FALSE)), "")</f>
        <v/>
      </c>
      <c r="J10" s="124" t="str">
        <f>IF($C10&lt;&gt;"", (VLOOKUP($C10,'Input key'!$B$4:$I$15,5,FALSE)), "")</f>
        <v/>
      </c>
      <c r="K10" s="126" t="str">
        <f>IF($C10&lt;&gt;"", (VLOOKUP($C10,'Input key'!$B$4:$I$15,6,FALSE)), "")</f>
        <v/>
      </c>
      <c r="L10" s="126" t="str">
        <f>IF($C10&lt;&gt;"", (VLOOKUP($C10,'Input key'!$B$4:$I$15,7,FALSE)), "")</f>
        <v/>
      </c>
      <c r="M10" s="126" t="str">
        <f>IF($C10&lt;&gt;"", (VLOOKUP($C10,'Input key'!$B$4:$I$15,8,FALSE)), "")</f>
        <v/>
      </c>
      <c r="N10" s="127"/>
      <c r="O10" s="128" t="str">
        <f t="shared" si="0"/>
        <v/>
      </c>
      <c r="P10" s="78"/>
    </row>
    <row r="11" spans="2:16" ht="18" x14ac:dyDescent="0.35">
      <c r="B11" s="124" t="str">
        <f>IF($C11&lt;&gt;"", (VLOOKUP($C11,'Input key'!$B$4:$I$15,4,FALSE)), "")</f>
        <v/>
      </c>
      <c r="C11" s="125"/>
      <c r="D11" s="125"/>
      <c r="E11" s="125"/>
      <c r="F11" s="124" t="str">
        <f>IF($C11&lt;&gt;"", (VLOOKUP($C11,'Modifier ID'!$B$4:$F$15,2,FALSE)), "")</f>
        <v/>
      </c>
      <c r="G11" s="129"/>
      <c r="H11" s="124" t="str">
        <f>IF($D11="Yes",IF($C11&lt;&gt;"", (VLOOKUP($C11,'Input key'!$B$4:$I$15,2,FALSE)), ""),"")</f>
        <v/>
      </c>
      <c r="I11" s="124" t="str">
        <f>IF($C11&lt;&gt;"", (VLOOKUP($C11,'Input key'!$B$4:$I$15,3,FALSE)), "")</f>
        <v/>
      </c>
      <c r="J11" s="124" t="str">
        <f>IF($C11&lt;&gt;"", (VLOOKUP($C11,'Input key'!$B$4:$I$15,5,FALSE)), "")</f>
        <v/>
      </c>
      <c r="K11" s="126" t="str">
        <f>IF($C11&lt;&gt;"", (VLOOKUP($C11,'Input key'!$B$4:$I$15,6,FALSE)), "")</f>
        <v/>
      </c>
      <c r="L11" s="126" t="str">
        <f>IF($C11&lt;&gt;"", (VLOOKUP($C11,'Input key'!$B$4:$I$15,7,FALSE)), "")</f>
        <v/>
      </c>
      <c r="M11" s="126" t="str">
        <f>IF($C11&lt;&gt;"", (VLOOKUP($C11,'Input key'!$B$4:$I$15,8,FALSE)), "")</f>
        <v/>
      </c>
      <c r="N11" s="127"/>
      <c r="O11" s="128" t="str">
        <f t="shared" si="0"/>
        <v/>
      </c>
      <c r="P11" s="78"/>
    </row>
    <row r="12" spans="2:16" ht="18" x14ac:dyDescent="0.35">
      <c r="B12" s="124" t="str">
        <f>IF($C12&lt;&gt;"", (VLOOKUP($C12,'Input key'!$B$4:$I$15,4,FALSE)), "")</f>
        <v/>
      </c>
      <c r="C12" s="125"/>
      <c r="D12" s="125"/>
      <c r="E12" s="125"/>
      <c r="F12" s="124" t="str">
        <f>IF($C12&lt;&gt;"", (VLOOKUP($C12,'Modifier ID'!$B$4:$F$15,2,FALSE)), "")</f>
        <v/>
      </c>
      <c r="G12" s="129"/>
      <c r="H12" s="124" t="str">
        <f>IF($D12="Yes",IF($C12&lt;&gt;"", (VLOOKUP($C12,'Input key'!$B$4:$I$15,2,FALSE)), ""),"")</f>
        <v/>
      </c>
      <c r="I12" s="124" t="str">
        <f>IF($C12&lt;&gt;"", (VLOOKUP($C12,'Input key'!$B$4:$I$15,3,FALSE)), "")</f>
        <v/>
      </c>
      <c r="J12" s="124" t="str">
        <f>IF($C12&lt;&gt;"", (VLOOKUP($C12,'Input key'!$B$4:$I$15,5,FALSE)), "")</f>
        <v/>
      </c>
      <c r="K12" s="126" t="str">
        <f>IF($C12&lt;&gt;"", (VLOOKUP($C12,'Input key'!$B$4:$I$15,6,FALSE)), "")</f>
        <v/>
      </c>
      <c r="L12" s="126" t="str">
        <f>IF($C12&lt;&gt;"", (VLOOKUP($C12,'Input key'!$B$4:$I$15,7,FALSE)), "")</f>
        <v/>
      </c>
      <c r="M12" s="126" t="str">
        <f>IF($C12&lt;&gt;"", (VLOOKUP($C12,'Input key'!$B$4:$I$15,8,FALSE)), "")</f>
        <v/>
      </c>
      <c r="N12" s="127"/>
      <c r="O12" s="128" t="str">
        <f t="shared" si="0"/>
        <v/>
      </c>
      <c r="P12" s="78"/>
    </row>
    <row r="13" spans="2:16" ht="18" x14ac:dyDescent="0.35">
      <c r="B13" s="124" t="str">
        <f>IF($C13&lt;&gt;"", (VLOOKUP($C13,'Input key'!$B$4:$I$15,4,FALSE)), "")</f>
        <v/>
      </c>
      <c r="C13" s="125"/>
      <c r="D13" s="125"/>
      <c r="E13" s="125"/>
      <c r="F13" s="124" t="str">
        <f>IF($C13&lt;&gt;"", (VLOOKUP($C13,'Modifier ID'!$B$4:$F$15,2,FALSE)), "")</f>
        <v/>
      </c>
      <c r="G13" s="129"/>
      <c r="H13" s="124" t="str">
        <f>IF($D13="Yes",IF($C13&lt;&gt;"", (VLOOKUP($C13,'Input key'!$B$4:$I$15,2,FALSE)), ""),"")</f>
        <v/>
      </c>
      <c r="I13" s="124" t="str">
        <f>IF($C13&lt;&gt;"", (VLOOKUP($C13,'Input key'!$B$4:$I$15,3,FALSE)), "")</f>
        <v/>
      </c>
      <c r="J13" s="124" t="str">
        <f>IF($C13&lt;&gt;"", (VLOOKUP($C13,'Input key'!$B$4:$I$15,5,FALSE)), "")</f>
        <v/>
      </c>
      <c r="K13" s="126" t="str">
        <f>IF($C13&lt;&gt;"", (VLOOKUP($C13,'Input key'!$B$4:$I$15,6,FALSE)), "")</f>
        <v/>
      </c>
      <c r="L13" s="126" t="str">
        <f>IF($C13&lt;&gt;"", (VLOOKUP($C13,'Input key'!$B$4:$I$15,7,FALSE)), "")</f>
        <v/>
      </c>
      <c r="M13" s="126" t="str">
        <f>IF($C13&lt;&gt;"", (VLOOKUP($C13,'Input key'!$B$4:$I$15,8,FALSE)), "")</f>
        <v/>
      </c>
      <c r="N13" s="127"/>
      <c r="O13" s="128" t="str">
        <f t="shared" si="0"/>
        <v/>
      </c>
      <c r="P13" s="78"/>
    </row>
    <row r="14" spans="2:16" ht="18" x14ac:dyDescent="0.35">
      <c r="B14" s="124" t="str">
        <f>IF($C14&lt;&gt;"", (VLOOKUP($C14,'Input key'!$B$4:$I$15,4,FALSE)), "")</f>
        <v/>
      </c>
      <c r="C14" s="125"/>
      <c r="D14" s="125"/>
      <c r="E14" s="125"/>
      <c r="F14" s="124" t="str">
        <f>IF($C14&lt;&gt;"", (VLOOKUP($C14,'Modifier ID'!$B$4:$F$15,2,FALSE)), "")</f>
        <v/>
      </c>
      <c r="G14" s="129"/>
      <c r="H14" s="124" t="str">
        <f>IF($D14="Yes",IF($C14&lt;&gt;"", (VLOOKUP($C14,'Input key'!$B$4:$I$15,2,FALSE)), ""),"")</f>
        <v/>
      </c>
      <c r="I14" s="124" t="str">
        <f>IF($C14&lt;&gt;"", (VLOOKUP($C14,'Input key'!$B$4:$I$15,3,FALSE)), "")</f>
        <v/>
      </c>
      <c r="J14" s="124" t="str">
        <f>IF($C14&lt;&gt;"", (VLOOKUP($C14,'Input key'!$B$4:$I$15,5,FALSE)), "")</f>
        <v/>
      </c>
      <c r="K14" s="126" t="str">
        <f>IF($C14&lt;&gt;"", (VLOOKUP($C14,'Input key'!$B$4:$I$15,6,FALSE)), "")</f>
        <v/>
      </c>
      <c r="L14" s="126" t="str">
        <f>IF($C14&lt;&gt;"", (VLOOKUP($C14,'Input key'!$B$4:$I$15,7,FALSE)), "")</f>
        <v/>
      </c>
      <c r="M14" s="126" t="str">
        <f>IF($C14&lt;&gt;"", (VLOOKUP($C14,'Input key'!$B$4:$I$15,8,FALSE)), "")</f>
        <v/>
      </c>
      <c r="N14" s="127"/>
      <c r="O14" s="128" t="str">
        <f t="shared" si="0"/>
        <v/>
      </c>
      <c r="P14" s="78"/>
    </row>
    <row r="15" spans="2:16" ht="18" x14ac:dyDescent="0.35">
      <c r="B15" s="124" t="str">
        <f>IF($C15&lt;&gt;"", (VLOOKUP($C15,'Input key'!$B$4:$I$15,4,FALSE)), "")</f>
        <v/>
      </c>
      <c r="C15" s="125"/>
      <c r="D15" s="125"/>
      <c r="E15" s="125"/>
      <c r="F15" s="124" t="str">
        <f>IF($C15&lt;&gt;"", (VLOOKUP($C15,'Modifier ID'!$B$4:$F$15,2,FALSE)), "")</f>
        <v/>
      </c>
      <c r="G15" s="129"/>
      <c r="H15" s="124" t="str">
        <f>IF($D15="Yes",IF($C15&lt;&gt;"", (VLOOKUP($C15,'Input key'!$B$4:$I$15,2,FALSE)), ""),"")</f>
        <v/>
      </c>
      <c r="I15" s="124" t="str">
        <f>IF($C15&lt;&gt;"", (VLOOKUP($C15,'Input key'!$B$4:$I$15,3,FALSE)), "")</f>
        <v/>
      </c>
      <c r="J15" s="124" t="str">
        <f>IF($C15&lt;&gt;"", (VLOOKUP($C15,'Input key'!$B$4:$I$15,5,FALSE)), "")</f>
        <v/>
      </c>
      <c r="K15" s="126" t="str">
        <f>IF($C15&lt;&gt;"", (VLOOKUP($C15,'Input key'!$B$4:$I$15,6,FALSE)), "")</f>
        <v/>
      </c>
      <c r="L15" s="126" t="str">
        <f>IF($C15&lt;&gt;"", (VLOOKUP($C15,'Input key'!$B$4:$I$15,7,FALSE)), "")</f>
        <v/>
      </c>
      <c r="M15" s="126" t="str">
        <f>IF($C15&lt;&gt;"", (VLOOKUP($C15,'Input key'!$B$4:$I$15,8,FALSE)), "")</f>
        <v/>
      </c>
      <c r="N15" s="127"/>
      <c r="O15" s="128" t="str">
        <f t="shared" si="0"/>
        <v/>
      </c>
      <c r="P15" s="78"/>
    </row>
    <row r="16" spans="2:16" ht="18" x14ac:dyDescent="0.35">
      <c r="B16" s="124" t="str">
        <f>IF($C16&lt;&gt;"", (VLOOKUP($C16,'Input key'!$B$4:$I$15,4,FALSE)), "")</f>
        <v/>
      </c>
      <c r="C16" s="125"/>
      <c r="D16" s="125"/>
      <c r="E16" s="125"/>
      <c r="F16" s="124" t="str">
        <f>IF($C16&lt;&gt;"", (VLOOKUP($C16,'Modifier ID'!$B$4:$F$15,2,FALSE)), "")</f>
        <v/>
      </c>
      <c r="G16" s="129"/>
      <c r="H16" s="124" t="str">
        <f>IF($D16="Yes",IF($C16&lt;&gt;"", (VLOOKUP($C16,'Input key'!$B$4:$I$15,2,FALSE)), ""),"")</f>
        <v/>
      </c>
      <c r="I16" s="124" t="str">
        <f>IF($C16&lt;&gt;"", (VLOOKUP($C16,'Input key'!$B$4:$I$15,3,FALSE)), "")</f>
        <v/>
      </c>
      <c r="J16" s="124" t="str">
        <f>IF($C16&lt;&gt;"", (VLOOKUP($C16,'Input key'!$B$4:$I$15,5,FALSE)), "")</f>
        <v/>
      </c>
      <c r="K16" s="126" t="str">
        <f>IF($C16&lt;&gt;"", (VLOOKUP($C16,'Input key'!$B$4:$I$15,6,FALSE)), "")</f>
        <v/>
      </c>
      <c r="L16" s="126" t="str">
        <f>IF($C16&lt;&gt;"", (VLOOKUP($C16,'Input key'!$B$4:$I$15,7,FALSE)), "")</f>
        <v/>
      </c>
      <c r="M16" s="126" t="str">
        <f>IF($C16&lt;&gt;"", (VLOOKUP($C16,'Input key'!$B$4:$I$15,8,FALSE)), "")</f>
        <v/>
      </c>
      <c r="N16" s="127"/>
      <c r="O16" s="128" t="str">
        <f t="shared" si="0"/>
        <v/>
      </c>
      <c r="P16" s="78"/>
    </row>
    <row r="17" spans="2:16" ht="18" x14ac:dyDescent="0.35">
      <c r="B17" s="124" t="str">
        <f>IF($C17&lt;&gt;"", (VLOOKUP($C17,'Input key'!$B$4:$I$15,4,FALSE)), "")</f>
        <v/>
      </c>
      <c r="C17" s="125"/>
      <c r="D17" s="125"/>
      <c r="E17" s="125"/>
      <c r="F17" s="124" t="str">
        <f>IF($C17&lt;&gt;"", (VLOOKUP($C17,'Modifier ID'!$B$4:$F$15,2,FALSE)), "")</f>
        <v/>
      </c>
      <c r="G17" s="129"/>
      <c r="H17" s="124" t="str">
        <f>IF($D17="Yes",IF($C17&lt;&gt;"", (VLOOKUP($C17,'Input key'!$B$4:$I$15,2,FALSE)), ""),"")</f>
        <v/>
      </c>
      <c r="I17" s="124" t="str">
        <f>IF($C17&lt;&gt;"", (VLOOKUP($C17,'Input key'!$B$4:$I$15,3,FALSE)), "")</f>
        <v/>
      </c>
      <c r="J17" s="124" t="str">
        <f>IF($C17&lt;&gt;"", (VLOOKUP($C17,'Input key'!$B$4:$I$15,5,FALSE)), "")</f>
        <v/>
      </c>
      <c r="K17" s="126" t="str">
        <f>IF($C17&lt;&gt;"", (VLOOKUP($C17,'Input key'!$B$4:$I$15,6,FALSE)), "")</f>
        <v/>
      </c>
      <c r="L17" s="126" t="str">
        <f>IF($C17&lt;&gt;"", (VLOOKUP($C17,'Input key'!$B$4:$I$15,7,FALSE)), "")</f>
        <v/>
      </c>
      <c r="M17" s="126" t="str">
        <f>IF($C17&lt;&gt;"", (VLOOKUP($C17,'Input key'!$B$4:$I$15,8,FALSE)), "")</f>
        <v/>
      </c>
      <c r="N17" s="127"/>
      <c r="O17" s="128" t="str">
        <f t="shared" si="0"/>
        <v/>
      </c>
      <c r="P17" s="78"/>
    </row>
    <row r="18" spans="2:16" ht="15.6" x14ac:dyDescent="0.3">
      <c r="B18" s="118"/>
      <c r="C18" s="130"/>
      <c r="D18" s="130"/>
      <c r="E18" s="130"/>
      <c r="F18" s="130"/>
      <c r="G18" s="130"/>
      <c r="H18" s="118"/>
      <c r="I18" s="130"/>
      <c r="J18" s="130"/>
      <c r="K18" s="130"/>
      <c r="L18" s="130"/>
      <c r="M18" s="130"/>
      <c r="N18" s="130"/>
      <c r="O18" s="130"/>
      <c r="P18" s="2"/>
    </row>
    <row r="19" spans="2:16" ht="21" x14ac:dyDescent="0.4">
      <c r="B19" s="118"/>
      <c r="C19" s="130"/>
      <c r="D19" s="130"/>
      <c r="E19" s="130"/>
      <c r="F19" s="130"/>
      <c r="G19" s="130"/>
      <c r="H19" s="130"/>
      <c r="I19" s="130"/>
      <c r="J19" s="130"/>
      <c r="K19" s="130"/>
      <c r="L19" s="130"/>
      <c r="M19" s="130"/>
      <c r="N19" s="131" t="s">
        <v>7</v>
      </c>
      <c r="O19" s="132">
        <f>SUM(O8:O17)</f>
        <v>0</v>
      </c>
      <c r="P19" s="13"/>
    </row>
    <row r="20" spans="2:16" x14ac:dyDescent="0.3">
      <c r="B20" s="133"/>
      <c r="C20" s="118"/>
      <c r="D20" s="118"/>
      <c r="E20" s="118"/>
      <c r="F20" s="118"/>
      <c r="G20" s="118"/>
      <c r="H20" s="118"/>
      <c r="I20" s="118"/>
      <c r="J20" s="118"/>
      <c r="K20" s="118"/>
      <c r="L20" s="118"/>
      <c r="M20" s="118"/>
      <c r="N20" s="118"/>
      <c r="O20" s="118"/>
    </row>
    <row r="21" spans="2:16" ht="18.600000000000001" thickBot="1" x14ac:dyDescent="0.35">
      <c r="B21" s="117" t="s">
        <v>86</v>
      </c>
      <c r="C21" s="118"/>
      <c r="D21" s="118"/>
      <c r="E21" s="118"/>
      <c r="F21" s="118"/>
      <c r="G21" s="118"/>
      <c r="H21" s="118"/>
      <c r="I21" s="118"/>
      <c r="J21" s="118"/>
      <c r="K21" s="118"/>
      <c r="L21" s="118"/>
      <c r="M21" s="118"/>
      <c r="N21" s="118"/>
      <c r="O21" s="118"/>
    </row>
    <row r="22" spans="2:16" ht="64.8" customHeight="1" thickBot="1" x14ac:dyDescent="0.35">
      <c r="B22" s="180" t="s">
        <v>78</v>
      </c>
      <c r="C22" s="183" t="s">
        <v>79</v>
      </c>
      <c r="D22" s="180" t="s">
        <v>277</v>
      </c>
      <c r="E22" s="183" t="s">
        <v>80</v>
      </c>
      <c r="F22" s="183" t="s">
        <v>81</v>
      </c>
      <c r="G22" s="180" t="s">
        <v>82</v>
      </c>
      <c r="H22" s="183" t="s">
        <v>18</v>
      </c>
      <c r="I22" s="183" t="s">
        <v>83</v>
      </c>
      <c r="J22" s="183" t="s">
        <v>21</v>
      </c>
      <c r="K22" s="144" t="s">
        <v>22</v>
      </c>
      <c r="L22" s="144" t="s">
        <v>23</v>
      </c>
      <c r="M22" s="144" t="s">
        <v>24</v>
      </c>
      <c r="N22" s="120"/>
      <c r="O22" s="174" t="s">
        <v>84</v>
      </c>
    </row>
    <row r="23" spans="2:16" ht="15.6" x14ac:dyDescent="0.3">
      <c r="B23" s="181"/>
      <c r="C23" s="184"/>
      <c r="D23" s="181"/>
      <c r="E23" s="184"/>
      <c r="F23" s="184"/>
      <c r="G23" s="181"/>
      <c r="H23" s="184"/>
      <c r="I23" s="184"/>
      <c r="J23" s="186"/>
      <c r="K23" s="177" t="s">
        <v>85</v>
      </c>
      <c r="L23" s="178"/>
      <c r="M23" s="179"/>
      <c r="N23" s="120"/>
      <c r="O23" s="175"/>
    </row>
    <row r="24" spans="2:16" ht="16.2" thickBot="1" x14ac:dyDescent="0.35">
      <c r="B24" s="182"/>
      <c r="C24" s="185"/>
      <c r="D24" s="182"/>
      <c r="E24" s="185"/>
      <c r="F24" s="185"/>
      <c r="G24" s="182"/>
      <c r="H24" s="185"/>
      <c r="I24" s="185"/>
      <c r="J24" s="187"/>
      <c r="K24" s="121">
        <v>1</v>
      </c>
      <c r="L24" s="122">
        <v>1</v>
      </c>
      <c r="M24" s="123">
        <v>1</v>
      </c>
      <c r="N24" s="120"/>
      <c r="O24" s="176"/>
    </row>
    <row r="25" spans="2:16" ht="18" x14ac:dyDescent="0.35">
      <c r="B25" s="124" t="str">
        <f>IF($C25&lt;&gt;"", (VLOOKUP($C25,'Input key'!$B$4:$I$15,4,FALSE)), "")</f>
        <v/>
      </c>
      <c r="C25" s="125"/>
      <c r="D25" s="125"/>
      <c r="E25" s="125"/>
      <c r="F25" s="124" t="str">
        <f>IF($C25&lt;&gt;"", (VLOOKUP($C25,'Modifier ID'!$B$4:$F$15,2,FALSE)), "")</f>
        <v/>
      </c>
      <c r="G25" s="125"/>
      <c r="H25" s="124" t="str">
        <f>IF($D25="Yes",IF($C25&lt;&gt;"", (VLOOKUP($C25,'Input key'!$B$4:$I$15,2,FALSE)), ""),"")</f>
        <v/>
      </c>
      <c r="I25" s="124" t="str">
        <f>IF($C25&lt;&gt;"", (VLOOKUP($C25,'Input key'!$B$4:$I$15,3,FALSE)), "")</f>
        <v/>
      </c>
      <c r="J25" s="124" t="str">
        <f>IF($C25&lt;&gt;"", (VLOOKUP($C25,'Input key'!$B$4:$I$15,5,FALSE)), "")</f>
        <v/>
      </c>
      <c r="K25" s="126" t="str">
        <f>IF($C25&lt;&gt;"", (VLOOKUP($C25,'Input key'!$B$4:$I$15,6,FALSE)), "")</f>
        <v/>
      </c>
      <c r="L25" s="126" t="str">
        <f>IF($C25&lt;&gt;"", (VLOOKUP($C25,'Input key'!$B$4:$I$15,7,FALSE)), "")</f>
        <v/>
      </c>
      <c r="M25" s="126" t="str">
        <f>IF($C25&lt;&gt;"", (VLOOKUP($C25,'Input key'!$B$4:$I$15,8,FALSE)), "")</f>
        <v/>
      </c>
      <c r="N25" s="127"/>
      <c r="O25" s="128" t="str">
        <f t="shared" ref="O25:O34" si="1">IF($C25&lt;&gt;"", (G25*(SUM(H25:J25)+(K$7*K25)+(L$7*L25)+(M$7*M25))), "")</f>
        <v/>
      </c>
    </row>
    <row r="26" spans="2:16" ht="18" x14ac:dyDescent="0.35">
      <c r="B26" s="124" t="str">
        <f>IF($C26&lt;&gt;"", (VLOOKUP($C26,'Input key'!$B$4:$I$15,4,FALSE)), "")</f>
        <v/>
      </c>
      <c r="C26" s="125"/>
      <c r="D26" s="125"/>
      <c r="E26" s="125"/>
      <c r="F26" s="124" t="str">
        <f>IF($C26&lt;&gt;"", (VLOOKUP($C26,'Modifier ID'!$B$4:$F$15,2,FALSE)), "")</f>
        <v/>
      </c>
      <c r="G26" s="129"/>
      <c r="H26" s="124" t="str">
        <f>IF($D26="Yes",IF($C26&lt;&gt;"", (VLOOKUP($C26,'Input key'!$B$4:$I$15,2,FALSE)), ""),"")</f>
        <v/>
      </c>
      <c r="I26" s="124" t="str">
        <f>IF($C26&lt;&gt;"", (VLOOKUP($C26,'Input key'!$B$4:$I$15,3,FALSE)), "")</f>
        <v/>
      </c>
      <c r="J26" s="124" t="str">
        <f>IF($C26&lt;&gt;"", (VLOOKUP($C26,'Input key'!$B$4:$I$15,5,FALSE)), "")</f>
        <v/>
      </c>
      <c r="K26" s="126" t="str">
        <f>IF($C26&lt;&gt;"", (VLOOKUP($C26,'Input key'!$B$4:$I$15,6,FALSE)), "")</f>
        <v/>
      </c>
      <c r="L26" s="126" t="str">
        <f>IF($C26&lt;&gt;"", (VLOOKUP($C26,'Input key'!$B$4:$I$15,7,FALSE)), "")</f>
        <v/>
      </c>
      <c r="M26" s="126" t="str">
        <f>IF($C26&lt;&gt;"", (VLOOKUP($C26,'Input key'!$B$4:$I$15,8,FALSE)), "")</f>
        <v/>
      </c>
      <c r="N26" s="127"/>
      <c r="O26" s="128" t="str">
        <f t="shared" si="1"/>
        <v/>
      </c>
    </row>
    <row r="27" spans="2:16" ht="18" x14ac:dyDescent="0.35">
      <c r="B27" s="124" t="str">
        <f>IF($C27&lt;&gt;"", (VLOOKUP($C27,'Input key'!$B$4:$I$15,4,FALSE)), "")</f>
        <v/>
      </c>
      <c r="C27" s="125"/>
      <c r="D27" s="125"/>
      <c r="E27" s="125"/>
      <c r="F27" s="124" t="str">
        <f>IF($C27&lt;&gt;"", (VLOOKUP($C27,'Modifier ID'!$B$4:$F$15,2,FALSE)), "")</f>
        <v/>
      </c>
      <c r="G27" s="129"/>
      <c r="H27" s="124" t="str">
        <f>IF($D27="Yes",IF($C27&lt;&gt;"", (VLOOKUP($C27,'Input key'!$B$4:$I$15,2,FALSE)), ""),"")</f>
        <v/>
      </c>
      <c r="I27" s="124" t="str">
        <f>IF($C27&lt;&gt;"", (VLOOKUP($C27,'Input key'!$B$4:$I$15,3,FALSE)), "")</f>
        <v/>
      </c>
      <c r="J27" s="124" t="str">
        <f>IF($C27&lt;&gt;"", (VLOOKUP($C27,'Input key'!$B$4:$I$15,5,FALSE)), "")</f>
        <v/>
      </c>
      <c r="K27" s="126" t="str">
        <f>IF($C27&lt;&gt;"", (VLOOKUP($C27,'Input key'!$B$4:$I$15,6,FALSE)), "")</f>
        <v/>
      </c>
      <c r="L27" s="126" t="str">
        <f>IF($C27&lt;&gt;"", (VLOOKUP($C27,'Input key'!$B$4:$I$15,7,FALSE)), "")</f>
        <v/>
      </c>
      <c r="M27" s="126" t="str">
        <f>IF($C27&lt;&gt;"", (VLOOKUP($C27,'Input key'!$B$4:$I$15,8,FALSE)), "")</f>
        <v/>
      </c>
      <c r="N27" s="127"/>
      <c r="O27" s="128" t="str">
        <f t="shared" si="1"/>
        <v/>
      </c>
    </row>
    <row r="28" spans="2:16" ht="18" x14ac:dyDescent="0.35">
      <c r="B28" s="124" t="str">
        <f>IF($C28&lt;&gt;"", (VLOOKUP($C28,'Input key'!$B$4:$I$15,4,FALSE)), "")</f>
        <v/>
      </c>
      <c r="C28" s="125"/>
      <c r="D28" s="125"/>
      <c r="E28" s="125"/>
      <c r="F28" s="124" t="str">
        <f>IF($C28&lt;&gt;"", (VLOOKUP($C28,'Modifier ID'!$B$4:$F$15,2,FALSE)), "")</f>
        <v/>
      </c>
      <c r="G28" s="129"/>
      <c r="H28" s="124" t="str">
        <f>IF($D28="Yes",IF($C28&lt;&gt;"", (VLOOKUP($C28,'Input key'!$B$4:$I$15,2,FALSE)), ""),"")</f>
        <v/>
      </c>
      <c r="I28" s="124" t="str">
        <f>IF($C28&lt;&gt;"", (VLOOKUP($C28,'Input key'!$B$4:$I$15,3,FALSE)), "")</f>
        <v/>
      </c>
      <c r="J28" s="124" t="str">
        <f>IF($C28&lt;&gt;"", (VLOOKUP($C28,'Input key'!$B$4:$I$15,5,FALSE)), "")</f>
        <v/>
      </c>
      <c r="K28" s="126" t="str">
        <f>IF($C28&lt;&gt;"", (VLOOKUP($C28,'Input key'!$B$4:$I$15,6,FALSE)), "")</f>
        <v/>
      </c>
      <c r="L28" s="126" t="str">
        <f>IF($C28&lt;&gt;"", (VLOOKUP($C28,'Input key'!$B$4:$I$15,7,FALSE)), "")</f>
        <v/>
      </c>
      <c r="M28" s="126" t="str">
        <f>IF($C28&lt;&gt;"", (VLOOKUP($C28,'Input key'!$B$4:$I$15,8,FALSE)), "")</f>
        <v/>
      </c>
      <c r="N28" s="127"/>
      <c r="O28" s="128" t="str">
        <f t="shared" si="1"/>
        <v/>
      </c>
    </row>
    <row r="29" spans="2:16" ht="18" x14ac:dyDescent="0.35">
      <c r="B29" s="124" t="str">
        <f>IF($C29&lt;&gt;"", (VLOOKUP($C29,'Input key'!$B$4:$I$15,4,FALSE)), "")</f>
        <v/>
      </c>
      <c r="C29" s="125"/>
      <c r="D29" s="125"/>
      <c r="E29" s="125"/>
      <c r="F29" s="124" t="str">
        <f>IF($C29&lt;&gt;"", (VLOOKUP($C29,'Modifier ID'!$B$4:$F$15,2,FALSE)), "")</f>
        <v/>
      </c>
      <c r="G29" s="129"/>
      <c r="H29" s="124" t="str">
        <f>IF($D29="Yes",IF($C29&lt;&gt;"", (VLOOKUP($C29,'Input key'!$B$4:$I$15,2,FALSE)), ""),"")</f>
        <v/>
      </c>
      <c r="I29" s="124" t="str">
        <f>IF($C29&lt;&gt;"", (VLOOKUP($C29,'Input key'!$B$4:$I$15,3,FALSE)), "")</f>
        <v/>
      </c>
      <c r="J29" s="124" t="str">
        <f>IF($C29&lt;&gt;"", (VLOOKUP($C29,'Input key'!$B$4:$I$15,5,FALSE)), "")</f>
        <v/>
      </c>
      <c r="K29" s="126" t="str">
        <f>IF($C29&lt;&gt;"", (VLOOKUP($C29,'Input key'!$B$4:$I$15,6,FALSE)), "")</f>
        <v/>
      </c>
      <c r="L29" s="126" t="str">
        <f>IF($C29&lt;&gt;"", (VLOOKUP($C29,'Input key'!$B$4:$I$15,7,FALSE)), "")</f>
        <v/>
      </c>
      <c r="M29" s="126" t="str">
        <f>IF($C29&lt;&gt;"", (VLOOKUP($C29,'Input key'!$B$4:$I$15,8,FALSE)), "")</f>
        <v/>
      </c>
      <c r="N29" s="127"/>
      <c r="O29" s="128" t="str">
        <f t="shared" si="1"/>
        <v/>
      </c>
    </row>
    <row r="30" spans="2:16" ht="18" x14ac:dyDescent="0.35">
      <c r="B30" s="124" t="str">
        <f>IF($C30&lt;&gt;"", (VLOOKUP($C30,'Input key'!$B$4:$I$15,4,FALSE)), "")</f>
        <v/>
      </c>
      <c r="C30" s="125"/>
      <c r="D30" s="125"/>
      <c r="E30" s="125"/>
      <c r="F30" s="124" t="str">
        <f>IF($C30&lt;&gt;"", (VLOOKUP($C30,'Modifier ID'!$B$4:$F$15,2,FALSE)), "")</f>
        <v/>
      </c>
      <c r="G30" s="129"/>
      <c r="H30" s="124" t="str">
        <f>IF($D30="Yes",IF($C30&lt;&gt;"", (VLOOKUP($C30,'Input key'!$B$4:$I$15,2,FALSE)), ""),"")</f>
        <v/>
      </c>
      <c r="I30" s="124" t="str">
        <f>IF($C30&lt;&gt;"", (VLOOKUP($C30,'Input key'!$B$4:$I$15,3,FALSE)), "")</f>
        <v/>
      </c>
      <c r="J30" s="124" t="str">
        <f>IF($C30&lt;&gt;"", (VLOOKUP($C30,'Input key'!$B$4:$I$15,5,FALSE)), "")</f>
        <v/>
      </c>
      <c r="K30" s="126" t="str">
        <f>IF($C30&lt;&gt;"", (VLOOKUP($C30,'Input key'!$B$4:$I$15,6,FALSE)), "")</f>
        <v/>
      </c>
      <c r="L30" s="126" t="str">
        <f>IF($C30&lt;&gt;"", (VLOOKUP($C30,'Input key'!$B$4:$I$15,7,FALSE)), "")</f>
        <v/>
      </c>
      <c r="M30" s="126" t="str">
        <f>IF($C30&lt;&gt;"", (VLOOKUP($C30,'Input key'!$B$4:$I$15,8,FALSE)), "")</f>
        <v/>
      </c>
      <c r="N30" s="127"/>
      <c r="O30" s="128" t="str">
        <f t="shared" si="1"/>
        <v/>
      </c>
    </row>
    <row r="31" spans="2:16" ht="18" x14ac:dyDescent="0.35">
      <c r="B31" s="124" t="str">
        <f>IF($C31&lt;&gt;"", (VLOOKUP($C31,'Input key'!$B$4:$I$15,4,FALSE)), "")</f>
        <v/>
      </c>
      <c r="C31" s="125"/>
      <c r="D31" s="125"/>
      <c r="E31" s="125"/>
      <c r="F31" s="124" t="str">
        <f>IF($C31&lt;&gt;"", (VLOOKUP($C31,'Modifier ID'!$B$4:$F$15,2,FALSE)), "")</f>
        <v/>
      </c>
      <c r="G31" s="129"/>
      <c r="H31" s="124" t="str">
        <f>IF($D31="Yes",IF($C31&lt;&gt;"", (VLOOKUP($C31,'Input key'!$B$4:$I$15,2,FALSE)), ""),"")</f>
        <v/>
      </c>
      <c r="I31" s="124" t="str">
        <f>IF($C31&lt;&gt;"", (VLOOKUP($C31,'Input key'!$B$4:$I$15,3,FALSE)), "")</f>
        <v/>
      </c>
      <c r="J31" s="124" t="str">
        <f>IF($C31&lt;&gt;"", (VLOOKUP($C31,'Input key'!$B$4:$I$15,5,FALSE)), "")</f>
        <v/>
      </c>
      <c r="K31" s="126" t="str">
        <f>IF($C31&lt;&gt;"", (VLOOKUP($C31,'Input key'!$B$4:$I$15,6,FALSE)), "")</f>
        <v/>
      </c>
      <c r="L31" s="126" t="str">
        <f>IF($C31&lt;&gt;"", (VLOOKUP($C31,'Input key'!$B$4:$I$15,7,FALSE)), "")</f>
        <v/>
      </c>
      <c r="M31" s="126" t="str">
        <f>IF($C31&lt;&gt;"", (VLOOKUP($C31,'Input key'!$B$4:$I$15,8,FALSE)), "")</f>
        <v/>
      </c>
      <c r="N31" s="127"/>
      <c r="O31" s="128" t="str">
        <f t="shared" si="1"/>
        <v/>
      </c>
    </row>
    <row r="32" spans="2:16" ht="18" x14ac:dyDescent="0.35">
      <c r="B32" s="124" t="str">
        <f>IF($C32&lt;&gt;"", (VLOOKUP($C32,'Input key'!$B$4:$I$15,4,FALSE)), "")</f>
        <v/>
      </c>
      <c r="C32" s="125"/>
      <c r="D32" s="125"/>
      <c r="E32" s="125"/>
      <c r="F32" s="124" t="str">
        <f>IF($C32&lt;&gt;"", (VLOOKUP($C32,'Modifier ID'!$B$4:$F$15,2,FALSE)), "")</f>
        <v/>
      </c>
      <c r="G32" s="129"/>
      <c r="H32" s="124" t="str">
        <f>IF($D32="Yes",IF($C32&lt;&gt;"", (VLOOKUP($C32,'Input key'!$B$4:$I$15,2,FALSE)), ""),"")</f>
        <v/>
      </c>
      <c r="I32" s="124" t="str">
        <f>IF($C32&lt;&gt;"", (VLOOKUP($C32,'Input key'!$B$4:$I$15,3,FALSE)), "")</f>
        <v/>
      </c>
      <c r="J32" s="124" t="str">
        <f>IF($C32&lt;&gt;"", (VLOOKUP($C32,'Input key'!$B$4:$I$15,5,FALSE)), "")</f>
        <v/>
      </c>
      <c r="K32" s="126" t="str">
        <f>IF($C32&lt;&gt;"", (VLOOKUP($C32,'Input key'!$B$4:$I$15,6,FALSE)), "")</f>
        <v/>
      </c>
      <c r="L32" s="126" t="str">
        <f>IF($C32&lt;&gt;"", (VLOOKUP($C32,'Input key'!$B$4:$I$15,7,FALSE)), "")</f>
        <v/>
      </c>
      <c r="M32" s="126" t="str">
        <f>IF($C32&lt;&gt;"", (VLOOKUP($C32,'Input key'!$B$4:$I$15,8,FALSE)), "")</f>
        <v/>
      </c>
      <c r="N32" s="127"/>
      <c r="O32" s="128" t="str">
        <f t="shared" si="1"/>
        <v/>
      </c>
    </row>
    <row r="33" spans="2:15" ht="18" x14ac:dyDescent="0.35">
      <c r="B33" s="124" t="str">
        <f>IF($C33&lt;&gt;"", (VLOOKUP($C33,'Input key'!$B$4:$I$15,4,FALSE)), "")</f>
        <v/>
      </c>
      <c r="C33" s="125"/>
      <c r="D33" s="125"/>
      <c r="E33" s="125"/>
      <c r="F33" s="124" t="str">
        <f>IF($C33&lt;&gt;"", (VLOOKUP($C33,'Modifier ID'!$B$4:$F$15,2,FALSE)), "")</f>
        <v/>
      </c>
      <c r="G33" s="129"/>
      <c r="H33" s="124" t="str">
        <f>IF($D33="Yes",IF($C33&lt;&gt;"", (VLOOKUP($C33,'Input key'!$B$4:$I$15,2,FALSE)), ""),"")</f>
        <v/>
      </c>
      <c r="I33" s="124" t="str">
        <f>IF($C33&lt;&gt;"", (VLOOKUP($C33,'Input key'!$B$4:$I$15,3,FALSE)), "")</f>
        <v/>
      </c>
      <c r="J33" s="124" t="str">
        <f>IF($C33&lt;&gt;"", (VLOOKUP($C33,'Input key'!$B$4:$I$15,5,FALSE)), "")</f>
        <v/>
      </c>
      <c r="K33" s="126" t="str">
        <f>IF($C33&lt;&gt;"", (VLOOKUP($C33,'Input key'!$B$4:$I$15,6,FALSE)), "")</f>
        <v/>
      </c>
      <c r="L33" s="126" t="str">
        <f>IF($C33&lt;&gt;"", (VLOOKUP($C33,'Input key'!$B$4:$I$15,7,FALSE)), "")</f>
        <v/>
      </c>
      <c r="M33" s="126" t="str">
        <f>IF($C33&lt;&gt;"", (VLOOKUP($C33,'Input key'!$B$4:$I$15,8,FALSE)), "")</f>
        <v/>
      </c>
      <c r="N33" s="127"/>
      <c r="O33" s="128" t="str">
        <f t="shared" si="1"/>
        <v/>
      </c>
    </row>
    <row r="34" spans="2:15" ht="18" x14ac:dyDescent="0.35">
      <c r="B34" s="124" t="str">
        <f>IF($C34&lt;&gt;"", (VLOOKUP($C34,'Input key'!$B$4:$I$15,4,FALSE)), "")</f>
        <v/>
      </c>
      <c r="C34" s="125"/>
      <c r="D34" s="125"/>
      <c r="E34" s="125"/>
      <c r="F34" s="124" t="str">
        <f>IF($C34&lt;&gt;"", (VLOOKUP($C34,'Modifier ID'!$B$4:$F$15,2,FALSE)), "")</f>
        <v/>
      </c>
      <c r="G34" s="129"/>
      <c r="H34" s="124" t="str">
        <f>IF($D34="Yes",IF($C34&lt;&gt;"", (VLOOKUP($C34,'Input key'!$B$4:$I$15,2,FALSE)), ""),"")</f>
        <v/>
      </c>
      <c r="I34" s="124" t="str">
        <f>IF($C34&lt;&gt;"", (VLOOKUP($C34,'Input key'!$B$4:$I$15,3,FALSE)), "")</f>
        <v/>
      </c>
      <c r="J34" s="124" t="str">
        <f>IF($C34&lt;&gt;"", (VLOOKUP($C34,'Input key'!$B$4:$I$15,5,FALSE)), "")</f>
        <v/>
      </c>
      <c r="K34" s="126" t="str">
        <f>IF($C34&lt;&gt;"", (VLOOKUP($C34,'Input key'!$B$4:$I$15,6,FALSE)), "")</f>
        <v/>
      </c>
      <c r="L34" s="126" t="str">
        <f>IF($C34&lt;&gt;"", (VLOOKUP($C34,'Input key'!$B$4:$I$15,7,FALSE)), "")</f>
        <v/>
      </c>
      <c r="M34" s="126" t="str">
        <f>IF($C34&lt;&gt;"", (VLOOKUP($C34,'Input key'!$B$4:$I$15,8,FALSE)), "")</f>
        <v/>
      </c>
      <c r="N34" s="127"/>
      <c r="O34" s="128" t="str">
        <f t="shared" si="1"/>
        <v/>
      </c>
    </row>
    <row r="35" spans="2:15" ht="15.6" x14ac:dyDescent="0.3">
      <c r="B35" s="118"/>
      <c r="C35" s="130"/>
      <c r="D35" s="130"/>
      <c r="E35" s="130"/>
      <c r="F35" s="130"/>
      <c r="G35" s="130"/>
      <c r="H35" s="118"/>
      <c r="I35" s="130"/>
      <c r="J35" s="130"/>
      <c r="K35" s="130"/>
      <c r="L35" s="130"/>
      <c r="M35" s="130"/>
      <c r="N35" s="130"/>
      <c r="O35" s="130"/>
    </row>
    <row r="36" spans="2:15" ht="21" x14ac:dyDescent="0.4">
      <c r="B36" s="118"/>
      <c r="C36" s="130"/>
      <c r="D36" s="130"/>
      <c r="E36" s="130"/>
      <c r="F36" s="130"/>
      <c r="G36" s="130"/>
      <c r="H36" s="130"/>
      <c r="I36" s="130"/>
      <c r="J36" s="130"/>
      <c r="K36" s="130"/>
      <c r="L36" s="130"/>
      <c r="M36" s="130"/>
      <c r="N36" s="131" t="s">
        <v>7</v>
      </c>
      <c r="O36" s="132">
        <f>SUM(O25:O34)</f>
        <v>0</v>
      </c>
    </row>
  </sheetData>
  <sheetProtection algorithmName="SHA-512" hashValue="k/zrZa+2D+NeEXkBXQgThob7KTU+5BIw1uLz/q4s0SOWaWgTWWlcl5+tm81XkiV+I5gcQi+f5v5sqzBdXhT6rA==" saltValue="JF7zX/8l4JVYOROIU729wg==" spinCount="100000" sheet="1" formatCells="0"/>
  <protectedRanges>
    <protectedRange algorithmName="SHA-512" hashValue="Xbp83XdJdZYnxhKw57YWy7skVIRafGsFn0fWfHZtXaCghfPfBkpF0qWjXyjiADCYhSX85C5MA/8d9s9EU+F6Ag==" saltValue="RPa1Q3K6AtR2V3t6X5O/iQ==" spinCount="100000" sqref="F5:F17 H5:O19 F22:F34 H22:O36" name="PbR score grey and yellow cells"/>
    <protectedRange sqref="C5:E17 C22:E34 G5:G17 G22:G34" name="PbR score green cells"/>
  </protectedRanges>
  <mergeCells count="23">
    <mergeCell ref="C2:J2"/>
    <mergeCell ref="B5:B7"/>
    <mergeCell ref="C5:C7"/>
    <mergeCell ref="E5:E7"/>
    <mergeCell ref="F5:F7"/>
    <mergeCell ref="G5:G7"/>
    <mergeCell ref="H5:H7"/>
    <mergeCell ref="I5:I7"/>
    <mergeCell ref="J5:J7"/>
    <mergeCell ref="B22:B24"/>
    <mergeCell ref="C22:C24"/>
    <mergeCell ref="E22:E24"/>
    <mergeCell ref="F22:F24"/>
    <mergeCell ref="G22:G24"/>
    <mergeCell ref="O22:O24"/>
    <mergeCell ref="K23:M23"/>
    <mergeCell ref="D5:D7"/>
    <mergeCell ref="D22:D24"/>
    <mergeCell ref="O5:O7"/>
    <mergeCell ref="K6:M6"/>
    <mergeCell ref="H22:H24"/>
    <mergeCell ref="I22:I24"/>
    <mergeCell ref="J22:J24"/>
  </mergeCells>
  <conditionalFormatting sqref="B8:B17">
    <cfRule type="containsText" dxfId="9" priority="3" operator="containsText" text="Long-term">
      <formula>NOT(ISERROR(SEARCH("Long-term",B8)))</formula>
    </cfRule>
    <cfRule type="containsText" dxfId="8" priority="4" operator="containsText" text="Short-term">
      <formula>NOT(ISERROR(SEARCH("Short-term",B8)))</formula>
    </cfRule>
  </conditionalFormatting>
  <conditionalFormatting sqref="B25:B34">
    <cfRule type="containsText" dxfId="7" priority="1" operator="containsText" text="Long-term">
      <formula>NOT(ISERROR(SEARCH("Long-term",B25)))</formula>
    </cfRule>
    <cfRule type="containsText" dxfId="6" priority="2" operator="containsText" text="Short-term">
      <formula>NOT(ISERROR(SEARCH("Short-term",B25)))</formula>
    </cfRule>
  </conditionalFormatting>
  <dataValidations count="1">
    <dataValidation type="list" allowBlank="1" showInputMessage="1" showErrorMessage="1" sqref="D8:D17 D25:D34" xr:uid="{AC57BC8E-0C99-47CB-9B96-657E8CE5A5EF}">
      <formula1>"Yes, No"</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77D695A9-54D0-4532-9BC1-64080312578E}">
          <x14:formula1>
            <xm:f>'Input key'!$B$4:$B$15</xm:f>
          </x14:formula1>
          <xm:sqref>C25:C34 C8:C17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48EA0C-9BCE-4CD2-94FF-C71146ABB8D8}">
  <dimension ref="B2:L19"/>
  <sheetViews>
    <sheetView zoomScale="90" zoomScaleNormal="90" workbookViewId="0">
      <selection activeCell="E26" sqref="E26"/>
    </sheetView>
  </sheetViews>
  <sheetFormatPr defaultRowHeight="14.4" x14ac:dyDescent="0.3"/>
  <cols>
    <col min="2" max="2" width="21" customWidth="1"/>
    <col min="3" max="3" width="56.6640625" bestFit="1" customWidth="1"/>
    <col min="4" max="4" width="15.6640625" customWidth="1"/>
    <col min="5" max="5" width="25.109375" bestFit="1" customWidth="1"/>
    <col min="6" max="6" width="15.6640625" customWidth="1"/>
    <col min="7" max="9" width="15.5546875" customWidth="1"/>
    <col min="10" max="10" width="13.5546875" bestFit="1" customWidth="1"/>
    <col min="11" max="12" width="11.33203125" customWidth="1"/>
  </cols>
  <sheetData>
    <row r="2" spans="2:12" ht="90" customHeight="1" x14ac:dyDescent="0.3">
      <c r="B2" s="85" t="s">
        <v>76</v>
      </c>
      <c r="C2" s="190" t="s">
        <v>87</v>
      </c>
      <c r="D2" s="190"/>
      <c r="E2" s="190"/>
      <c r="F2" s="190"/>
      <c r="G2" s="190"/>
      <c r="H2" s="190"/>
      <c r="I2" s="191"/>
    </row>
    <row r="3" spans="2:12" s="31" customFormat="1" x14ac:dyDescent="0.3"/>
    <row r="4" spans="2:12" ht="18.600000000000001" thickBot="1" x14ac:dyDescent="0.35">
      <c r="B4" s="80" t="s">
        <v>88</v>
      </c>
    </row>
    <row r="5" spans="2:12" ht="31.8" thickBot="1" x14ac:dyDescent="0.35">
      <c r="B5" s="198" t="s">
        <v>78</v>
      </c>
      <c r="C5" s="201" t="s">
        <v>79</v>
      </c>
      <c r="D5" s="201" t="s">
        <v>80</v>
      </c>
      <c r="E5" s="201" t="s">
        <v>81</v>
      </c>
      <c r="F5" s="198" t="s">
        <v>82</v>
      </c>
      <c r="G5" s="67" t="s">
        <v>22</v>
      </c>
      <c r="H5" s="67" t="s">
        <v>23</v>
      </c>
      <c r="I5" s="67" t="s">
        <v>24</v>
      </c>
      <c r="J5" s="66"/>
      <c r="K5" s="192" t="s">
        <v>84</v>
      </c>
      <c r="L5" s="77"/>
    </row>
    <row r="6" spans="2:12" ht="15.6" x14ac:dyDescent="0.3">
      <c r="B6" s="199"/>
      <c r="C6" s="202"/>
      <c r="D6" s="202"/>
      <c r="E6" s="202"/>
      <c r="F6" s="199"/>
      <c r="G6" s="195" t="s">
        <v>85</v>
      </c>
      <c r="H6" s="196"/>
      <c r="I6" s="197"/>
      <c r="J6" s="66"/>
      <c r="K6" s="193"/>
      <c r="L6" s="77"/>
    </row>
    <row r="7" spans="2:12" ht="16.2" thickBot="1" x14ac:dyDescent="0.35">
      <c r="B7" s="200"/>
      <c r="C7" s="203"/>
      <c r="D7" s="203"/>
      <c r="E7" s="203"/>
      <c r="F7" s="200"/>
      <c r="G7" s="74">
        <v>1</v>
      </c>
      <c r="H7" s="75">
        <v>1</v>
      </c>
      <c r="I7" s="76">
        <v>1</v>
      </c>
      <c r="J7" s="66"/>
      <c r="K7" s="194"/>
      <c r="L7" s="77"/>
    </row>
    <row r="8" spans="2:12" ht="18" x14ac:dyDescent="0.35">
      <c r="B8" s="69" t="str">
        <f>IF($C8&lt;&gt;"", (VLOOKUP($C8,'Input key'!$B$4:$I$15,4,FALSE)), "")</f>
        <v/>
      </c>
      <c r="C8" s="70"/>
      <c r="D8" s="70"/>
      <c r="E8" s="69" t="str">
        <f>IF($C8&lt;&gt;"", (VLOOKUP($C8,'Modifier ID'!$B$4:$F$15,2,FALSE)), "")</f>
        <v/>
      </c>
      <c r="F8" s="70"/>
      <c r="G8" s="73" t="str">
        <f>IF($C8&lt;&gt;"", (VLOOKUP($C8,'Input key'!$B$4:$I$15,6,FALSE)), "")</f>
        <v/>
      </c>
      <c r="H8" s="73" t="str">
        <f>IF($C8&lt;&gt;"", (VLOOKUP($C8,'Input key'!$B$4:$I$15,7,FALSE)), "")</f>
        <v/>
      </c>
      <c r="I8" s="73" t="str">
        <f>IF($C8&lt;&gt;"", (VLOOKUP($C8,'Input key'!$B$4:$I$15,8,FALSE)), "")</f>
        <v/>
      </c>
      <c r="J8" s="9"/>
      <c r="K8" s="4" t="str">
        <f>IF($C8&lt;&gt;"", (F8*((G$7*G8)+(H$7*H8)+(I$7*I8))), "")</f>
        <v/>
      </c>
      <c r="L8" s="78"/>
    </row>
    <row r="9" spans="2:12" ht="18" x14ac:dyDescent="0.35">
      <c r="B9" s="69" t="str">
        <f>IF($C9&lt;&gt;"", (VLOOKUP($C9,'Input key'!$B$4:$I$15,4,FALSE)), "")</f>
        <v/>
      </c>
      <c r="C9" s="70"/>
      <c r="D9" s="70"/>
      <c r="E9" s="69" t="str">
        <f>IF($C9&lt;&gt;"", (VLOOKUP($C9,'Modifier ID'!$B$4:$F$15,2,FALSE)), "")</f>
        <v/>
      </c>
      <c r="F9" s="68"/>
      <c r="G9" s="73" t="str">
        <f>IF($C9&lt;&gt;"", (VLOOKUP($C9,'Input key'!$B$4:$I$15,6,FALSE)), "")</f>
        <v/>
      </c>
      <c r="H9" s="73" t="str">
        <f>IF($C9&lt;&gt;"", (VLOOKUP($C9,'Input key'!$B$4:$I$15,7,FALSE)), "")</f>
        <v/>
      </c>
      <c r="I9" s="73" t="str">
        <f>IF($C9&lt;&gt;"", (VLOOKUP($C9,'Input key'!$B$4:$I$15,8,FALSE)), "")</f>
        <v/>
      </c>
      <c r="J9" s="9"/>
      <c r="K9" s="4" t="str">
        <f t="shared" ref="K9:K17" si="0">IF($C9&lt;&gt;"", (F9*((G$7*G9)+(H$7*H9)+(I$7*I9))), "")</f>
        <v/>
      </c>
      <c r="L9" s="78"/>
    </row>
    <row r="10" spans="2:12" ht="18" x14ac:dyDescent="0.35">
      <c r="B10" s="69" t="str">
        <f>IF($C10&lt;&gt;"", (VLOOKUP($C10,'Input key'!$B$4:$I$15,4,FALSE)), "")</f>
        <v/>
      </c>
      <c r="C10" s="70"/>
      <c r="D10" s="70"/>
      <c r="E10" s="69" t="str">
        <f>IF($C10&lt;&gt;"", (VLOOKUP($C10,'Modifier ID'!$B$4:$F$15,2,FALSE)), "")</f>
        <v/>
      </c>
      <c r="F10" s="68"/>
      <c r="G10" s="73" t="str">
        <f>IF($C10&lt;&gt;"", (VLOOKUP($C10,'Input key'!$B$4:$I$15,6,FALSE)), "")</f>
        <v/>
      </c>
      <c r="H10" s="73" t="str">
        <f>IF($C10&lt;&gt;"", (VLOOKUP($C10,'Input key'!$B$4:$I$15,7,FALSE)), "")</f>
        <v/>
      </c>
      <c r="I10" s="73" t="str">
        <f>IF($C10&lt;&gt;"", (VLOOKUP($C10,'Input key'!$B$4:$I$15,8,FALSE)), "")</f>
        <v/>
      </c>
      <c r="J10" s="9"/>
      <c r="K10" s="4" t="str">
        <f t="shared" si="0"/>
        <v/>
      </c>
      <c r="L10" s="78"/>
    </row>
    <row r="11" spans="2:12" ht="18" x14ac:dyDescent="0.35">
      <c r="B11" s="69" t="str">
        <f>IF($C11&lt;&gt;"", (VLOOKUP($C11,'Input key'!$B$4:$I$15,4,FALSE)), "")</f>
        <v/>
      </c>
      <c r="C11" s="70"/>
      <c r="D11" s="70"/>
      <c r="E11" s="69" t="str">
        <f>IF($C11&lt;&gt;"", (VLOOKUP($C11,'Modifier ID'!$B$4:$F$15,2,FALSE)), "")</f>
        <v/>
      </c>
      <c r="F11" s="68"/>
      <c r="G11" s="73" t="str">
        <f>IF($C11&lt;&gt;"", (VLOOKUP($C11,'Input key'!$B$4:$I$15,6,FALSE)), "")</f>
        <v/>
      </c>
      <c r="H11" s="73" t="str">
        <f>IF($C11&lt;&gt;"", (VLOOKUP($C11,'Input key'!$B$4:$I$15,7,FALSE)), "")</f>
        <v/>
      </c>
      <c r="I11" s="73" t="str">
        <f>IF($C11&lt;&gt;"", (VLOOKUP($C11,'Input key'!$B$4:$I$15,8,FALSE)), "")</f>
        <v/>
      </c>
      <c r="J11" s="9"/>
      <c r="K11" s="4" t="str">
        <f t="shared" si="0"/>
        <v/>
      </c>
      <c r="L11" s="78"/>
    </row>
    <row r="12" spans="2:12" ht="18" x14ac:dyDescent="0.35">
      <c r="B12" s="69" t="str">
        <f>IF($C12&lt;&gt;"", (VLOOKUP($C12,'Input key'!$B$4:$I$15,4,FALSE)), "")</f>
        <v/>
      </c>
      <c r="C12" s="70"/>
      <c r="D12" s="70"/>
      <c r="E12" s="69" t="str">
        <f>IF($C12&lt;&gt;"", (VLOOKUP($C12,'Modifier ID'!$B$4:$F$15,2,FALSE)), "")</f>
        <v/>
      </c>
      <c r="F12" s="68"/>
      <c r="G12" s="73" t="str">
        <f>IF($C12&lt;&gt;"", (VLOOKUP($C12,'Input key'!$B$4:$I$15,6,FALSE)), "")</f>
        <v/>
      </c>
      <c r="H12" s="73" t="str">
        <f>IF($C12&lt;&gt;"", (VLOOKUP($C12,'Input key'!$B$4:$I$15,7,FALSE)), "")</f>
        <v/>
      </c>
      <c r="I12" s="73" t="str">
        <f>IF($C12&lt;&gt;"", (VLOOKUP($C12,'Input key'!$B$4:$I$15,8,FALSE)), "")</f>
        <v/>
      </c>
      <c r="J12" s="9"/>
      <c r="K12" s="4" t="str">
        <f t="shared" si="0"/>
        <v/>
      </c>
      <c r="L12" s="78"/>
    </row>
    <row r="13" spans="2:12" ht="18" x14ac:dyDescent="0.35">
      <c r="B13" s="69" t="str">
        <f>IF($C13&lt;&gt;"", (VLOOKUP($C13,'Input key'!$B$4:$I$15,4,FALSE)), "")</f>
        <v/>
      </c>
      <c r="C13" s="70"/>
      <c r="D13" s="70"/>
      <c r="E13" s="69" t="str">
        <f>IF($C13&lt;&gt;"", (VLOOKUP($C13,'Modifier ID'!$B$4:$F$15,2,FALSE)), "")</f>
        <v/>
      </c>
      <c r="F13" s="68"/>
      <c r="G13" s="73" t="str">
        <f>IF($C13&lt;&gt;"", (VLOOKUP($C13,'Input key'!$B$4:$I$15,6,FALSE)), "")</f>
        <v/>
      </c>
      <c r="H13" s="73" t="str">
        <f>IF($C13&lt;&gt;"", (VLOOKUP($C13,'Input key'!$B$4:$I$15,7,FALSE)), "")</f>
        <v/>
      </c>
      <c r="I13" s="73" t="str">
        <f>IF($C13&lt;&gt;"", (VLOOKUP($C13,'Input key'!$B$4:$I$15,8,FALSE)), "")</f>
        <v/>
      </c>
      <c r="J13" s="9"/>
      <c r="K13" s="4" t="str">
        <f t="shared" si="0"/>
        <v/>
      </c>
      <c r="L13" s="78"/>
    </row>
    <row r="14" spans="2:12" ht="18" x14ac:dyDescent="0.35">
      <c r="B14" s="69" t="str">
        <f>IF($C14&lt;&gt;"", (VLOOKUP($C14,'Input key'!$B$4:$I$15,4,FALSE)), "")</f>
        <v/>
      </c>
      <c r="C14" s="70"/>
      <c r="D14" s="70"/>
      <c r="E14" s="69" t="str">
        <f>IF($C14&lt;&gt;"", (VLOOKUP($C14,'Modifier ID'!$B$4:$F$15,2,FALSE)), "")</f>
        <v/>
      </c>
      <c r="F14" s="68"/>
      <c r="G14" s="73" t="str">
        <f>IF($C14&lt;&gt;"", (VLOOKUP($C14,'Input key'!$B$4:$I$15,6,FALSE)), "")</f>
        <v/>
      </c>
      <c r="H14" s="73" t="str">
        <f>IF($C14&lt;&gt;"", (VLOOKUP($C14,'Input key'!$B$4:$I$15,7,FALSE)), "")</f>
        <v/>
      </c>
      <c r="I14" s="73" t="str">
        <f>IF($C14&lt;&gt;"", (VLOOKUP($C14,'Input key'!$B$4:$I$15,8,FALSE)), "")</f>
        <v/>
      </c>
      <c r="J14" s="9"/>
      <c r="K14" s="4" t="str">
        <f t="shared" si="0"/>
        <v/>
      </c>
      <c r="L14" s="78"/>
    </row>
    <row r="15" spans="2:12" ht="18" x14ac:dyDescent="0.35">
      <c r="B15" s="69" t="str">
        <f>IF($C15&lt;&gt;"", (VLOOKUP($C15,'Input key'!$B$4:$I$15,4,FALSE)), "")</f>
        <v/>
      </c>
      <c r="C15" s="70"/>
      <c r="D15" s="70"/>
      <c r="E15" s="69" t="str">
        <f>IF($C15&lt;&gt;"", (VLOOKUP($C15,'Modifier ID'!$B$4:$F$15,2,FALSE)), "")</f>
        <v/>
      </c>
      <c r="F15" s="68"/>
      <c r="G15" s="73" t="str">
        <f>IF($C15&lt;&gt;"", (VLOOKUP($C15,'Input key'!$B$4:$I$15,6,FALSE)), "")</f>
        <v/>
      </c>
      <c r="H15" s="73" t="str">
        <f>IF($C15&lt;&gt;"", (VLOOKUP($C15,'Input key'!$B$4:$I$15,7,FALSE)), "")</f>
        <v/>
      </c>
      <c r="I15" s="73" t="str">
        <f>IF($C15&lt;&gt;"", (VLOOKUP($C15,'Input key'!$B$4:$I$15,8,FALSE)), "")</f>
        <v/>
      </c>
      <c r="J15" s="9"/>
      <c r="K15" s="4" t="str">
        <f t="shared" si="0"/>
        <v/>
      </c>
      <c r="L15" s="78"/>
    </row>
    <row r="16" spans="2:12" ht="18" x14ac:dyDescent="0.35">
      <c r="B16" s="69" t="str">
        <f>IF($C16&lt;&gt;"", (VLOOKUP($C16,'Input key'!$B$4:$I$15,4,FALSE)), "")</f>
        <v/>
      </c>
      <c r="C16" s="70"/>
      <c r="D16" s="70"/>
      <c r="E16" s="69" t="str">
        <f>IF($C16&lt;&gt;"", (VLOOKUP($C16,'Modifier ID'!$B$4:$F$15,2,FALSE)), "")</f>
        <v/>
      </c>
      <c r="F16" s="68"/>
      <c r="G16" s="73" t="str">
        <f>IF($C16&lt;&gt;"", (VLOOKUP($C16,'Input key'!$B$4:$I$15,6,FALSE)), "")</f>
        <v/>
      </c>
      <c r="H16" s="73" t="str">
        <f>IF($C16&lt;&gt;"", (VLOOKUP($C16,'Input key'!$B$4:$I$15,7,FALSE)), "")</f>
        <v/>
      </c>
      <c r="I16" s="73" t="str">
        <f>IF($C16&lt;&gt;"", (VLOOKUP($C16,'Input key'!$B$4:$I$15,8,FALSE)), "")</f>
        <v/>
      </c>
      <c r="J16" s="9"/>
      <c r="K16" s="4" t="str">
        <f t="shared" si="0"/>
        <v/>
      </c>
      <c r="L16" s="78"/>
    </row>
    <row r="17" spans="2:12" ht="18" x14ac:dyDescent="0.35">
      <c r="B17" s="69" t="str">
        <f>IF($C17&lt;&gt;"", (VLOOKUP($C17,'Input key'!$B$4:$I$15,4,FALSE)), "")</f>
        <v/>
      </c>
      <c r="C17" s="70"/>
      <c r="D17" s="70"/>
      <c r="E17" s="69" t="str">
        <f>IF($C17&lt;&gt;"", (VLOOKUP($C17,'Modifier ID'!$B$4:$F$15,2,FALSE)), "")</f>
        <v/>
      </c>
      <c r="F17" s="68"/>
      <c r="G17" s="73" t="str">
        <f>IF($C17&lt;&gt;"", (VLOOKUP($C17,'Input key'!$B$4:$I$15,6,FALSE)), "")</f>
        <v/>
      </c>
      <c r="H17" s="73" t="str">
        <f>IF($C17&lt;&gt;"", (VLOOKUP($C17,'Input key'!$B$4:$I$15,7,FALSE)), "")</f>
        <v/>
      </c>
      <c r="I17" s="73" t="str">
        <f>IF($C17&lt;&gt;"", (VLOOKUP($C17,'Input key'!$B$4:$I$15,8,FALSE)), "")</f>
        <v/>
      </c>
      <c r="J17" s="9"/>
      <c r="K17" s="4" t="str">
        <f t="shared" si="0"/>
        <v/>
      </c>
      <c r="L17" s="78"/>
    </row>
    <row r="18" spans="2:12" ht="15.6" x14ac:dyDescent="0.3">
      <c r="C18" s="2"/>
      <c r="D18" s="2"/>
      <c r="E18" s="2"/>
      <c r="F18" s="2"/>
      <c r="G18" s="2"/>
      <c r="H18" s="2"/>
      <c r="I18" s="2"/>
      <c r="J18" s="2"/>
      <c r="K18" s="2"/>
      <c r="L18" s="2"/>
    </row>
    <row r="19" spans="2:12" ht="21" x14ac:dyDescent="0.4">
      <c r="C19" s="2"/>
      <c r="D19" s="2"/>
      <c r="E19" s="2"/>
      <c r="F19" s="2"/>
      <c r="G19" s="2"/>
      <c r="H19" s="2"/>
      <c r="I19" s="2"/>
      <c r="J19" s="5" t="s">
        <v>7</v>
      </c>
      <c r="K19" s="6">
        <f>SUM(K8:K17)</f>
        <v>0</v>
      </c>
      <c r="L19" s="13"/>
    </row>
  </sheetData>
  <sheetProtection algorithmName="SHA-512" hashValue="7ZGlpqbQApgtnw0LWLORTlLdIm4d3jmM9AZc0Gjs0hVVdzy2KVkd/h6En62DSz+GLhB6KJaAhyvVs1zFiJU+/w==" saltValue="I0P8cUqK74CNjiVADbx13g==" spinCount="100000" sheet="1" objects="1" scenarios="1"/>
  <protectedRanges>
    <protectedRange algorithmName="SHA-512" hashValue="fIQS37ETRcmi9qZhV1XYhWBOcBELDpHIex8CFab0xLrFznZhMqaQNPazub4Teye74pTmbuG9418WNehLChm+oQ==" saltValue="T3dSs5+O8ubJwbrYpVG5wg==" spinCount="100000" sqref="B5:B17 E5:E17 G5:K19" name="Alternative PbR score grey and yellow cells"/>
    <protectedRange sqref="C5:D17 F5:F17" name="Alternative PbR score green cells"/>
  </protectedRanges>
  <mergeCells count="8">
    <mergeCell ref="C2:I2"/>
    <mergeCell ref="K5:K7"/>
    <mergeCell ref="G6:I6"/>
    <mergeCell ref="B5:B7"/>
    <mergeCell ref="C5:C7"/>
    <mergeCell ref="D5:D7"/>
    <mergeCell ref="E5:E7"/>
    <mergeCell ref="F5:F7"/>
  </mergeCells>
  <conditionalFormatting sqref="B8:B17">
    <cfRule type="containsText" dxfId="5" priority="3" operator="containsText" text="Long-term">
      <formula>NOT(ISERROR(SEARCH("Long-term",B8)))</formula>
    </cfRule>
    <cfRule type="containsText" dxfId="4" priority="4" operator="containsText" text="Short-term">
      <formula>NOT(ISERROR(SEARCH("Short-term",B8)))</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4724A57B-EEF9-43C6-9591-DD96B267087F}">
          <x14:formula1>
            <xm:f>'Input key'!$B$4:$B$15</xm:f>
          </x14:formula1>
          <xm:sqref>C8:C17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7585EA-CD6A-4776-BE0D-574DDFF319F3}">
  <dimension ref="B2:I13"/>
  <sheetViews>
    <sheetView workbookViewId="0"/>
  </sheetViews>
  <sheetFormatPr defaultRowHeight="14.4" x14ac:dyDescent="0.3"/>
  <cols>
    <col min="2" max="2" width="16.33203125" bestFit="1" customWidth="1"/>
    <col min="3" max="8" width="12.5546875" customWidth="1"/>
    <col min="9" max="9" width="27.33203125" customWidth="1"/>
  </cols>
  <sheetData>
    <row r="2" spans="2:9" ht="57.6" customHeight="1" x14ac:dyDescent="0.3">
      <c r="B2" s="208" t="s">
        <v>89</v>
      </c>
      <c r="C2" s="208"/>
      <c r="D2" s="208"/>
      <c r="E2" s="208"/>
      <c r="F2" s="208"/>
      <c r="G2" s="208"/>
      <c r="H2" s="208"/>
      <c r="I2" s="208"/>
    </row>
    <row r="4" spans="2:9" ht="12.6" customHeight="1" thickBot="1" x14ac:dyDescent="0.35"/>
    <row r="5" spans="2:9" ht="18" x14ac:dyDescent="0.35">
      <c r="B5" s="14"/>
      <c r="C5" s="204" t="s">
        <v>90</v>
      </c>
      <c r="D5" s="205"/>
      <c r="E5" s="206"/>
      <c r="F5" s="204" t="s">
        <v>91</v>
      </c>
      <c r="G5" s="206"/>
      <c r="H5" s="206"/>
      <c r="I5" s="207"/>
    </row>
    <row r="6" spans="2:9" ht="18" x14ac:dyDescent="0.35">
      <c r="B6" s="15" t="s">
        <v>92</v>
      </c>
      <c r="C6" s="16" t="s">
        <v>7</v>
      </c>
      <c r="D6" s="17" t="s">
        <v>93</v>
      </c>
      <c r="E6" s="18" t="s">
        <v>94</v>
      </c>
      <c r="F6" s="16" t="s">
        <v>7</v>
      </c>
      <c r="G6" s="17" t="s">
        <v>93</v>
      </c>
      <c r="H6" s="18" t="s">
        <v>94</v>
      </c>
      <c r="I6" s="19" t="s">
        <v>95</v>
      </c>
    </row>
    <row r="7" spans="2:9" ht="18" x14ac:dyDescent="0.35">
      <c r="B7" s="35" t="s">
        <v>96</v>
      </c>
      <c r="C7" s="36" t="s">
        <v>97</v>
      </c>
      <c r="D7" s="37">
        <v>1</v>
      </c>
      <c r="E7" s="38" t="s">
        <v>98</v>
      </c>
      <c r="F7" s="36" t="s">
        <v>99</v>
      </c>
      <c r="G7" s="38">
        <v>1</v>
      </c>
      <c r="H7" s="38" t="s">
        <v>98</v>
      </c>
      <c r="I7" s="39"/>
    </row>
    <row r="8" spans="2:9" ht="18" x14ac:dyDescent="0.35">
      <c r="B8" s="20" t="s">
        <v>100</v>
      </c>
      <c r="C8" s="21" t="s">
        <v>101</v>
      </c>
      <c r="D8" s="22">
        <v>2</v>
      </c>
      <c r="E8" s="23" t="s">
        <v>102</v>
      </c>
      <c r="F8" s="21" t="s">
        <v>103</v>
      </c>
      <c r="G8" s="23">
        <v>2</v>
      </c>
      <c r="H8" s="23" t="s">
        <v>104</v>
      </c>
      <c r="I8" s="24"/>
    </row>
    <row r="9" spans="2:9" ht="18.600000000000001" thickBot="1" x14ac:dyDescent="0.4">
      <c r="B9" s="40" t="s">
        <v>105</v>
      </c>
      <c r="C9" s="41" t="s">
        <v>106</v>
      </c>
      <c r="D9" s="42">
        <v>3</v>
      </c>
      <c r="E9" s="43" t="s">
        <v>104</v>
      </c>
      <c r="F9" s="41" t="s">
        <v>107</v>
      </c>
      <c r="G9" s="43">
        <v>3</v>
      </c>
      <c r="H9" s="43" t="s">
        <v>102</v>
      </c>
      <c r="I9" s="44"/>
    </row>
    <row r="10" spans="2:9" ht="18" x14ac:dyDescent="0.35">
      <c r="B10" s="25"/>
      <c r="C10" s="25"/>
      <c r="D10" s="25"/>
      <c r="E10" s="25"/>
      <c r="F10" s="25"/>
      <c r="G10" s="25"/>
      <c r="H10" s="25"/>
      <c r="I10" s="25"/>
    </row>
    <row r="11" spans="2:9" ht="18" x14ac:dyDescent="0.35">
      <c r="B11" s="25"/>
      <c r="C11" s="25"/>
      <c r="D11" s="25"/>
      <c r="E11" s="25"/>
      <c r="F11" s="25"/>
      <c r="G11" s="25"/>
      <c r="H11" s="25"/>
      <c r="I11" s="25"/>
    </row>
    <row r="12" spans="2:9" ht="18" x14ac:dyDescent="0.35">
      <c r="B12" s="25"/>
      <c r="D12" s="25"/>
      <c r="E12" s="25"/>
      <c r="F12" s="25"/>
      <c r="G12" s="25"/>
      <c r="H12" s="25"/>
      <c r="I12" s="25"/>
    </row>
    <row r="13" spans="2:9" ht="18" x14ac:dyDescent="0.35">
      <c r="C13" s="26"/>
    </row>
  </sheetData>
  <sheetProtection algorithmName="SHA-512" hashValue="vLqLe1IzlI1JB/yvEttIfnfzH62BcoOy/uwhS8RVLNeHCpN8ioIVfDbXsk6jC9Sy+H2JoqOXagzIT2+om48KCw==" saltValue="zWjh4ks8TfKC+ZkQ8z11/A==" spinCount="100000" sheet="1" objects="1" scenarios="1"/>
  <mergeCells count="3">
    <mergeCell ref="C5:E5"/>
    <mergeCell ref="F5:I5"/>
    <mergeCell ref="B2:I2"/>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98F59B-9B88-48EA-8A82-AA7B146B9973}">
  <dimension ref="B2:O73"/>
  <sheetViews>
    <sheetView zoomScale="70" zoomScaleNormal="70" workbookViewId="0">
      <selection activeCell="G18" sqref="G18"/>
    </sheetView>
  </sheetViews>
  <sheetFormatPr defaultRowHeight="14.4" x14ac:dyDescent="0.3"/>
  <cols>
    <col min="2" max="2" width="21" customWidth="1"/>
    <col min="3" max="3" width="59.88671875" customWidth="1"/>
    <col min="4" max="4" width="15.6640625" customWidth="1"/>
    <col min="5" max="5" width="25.109375" bestFit="1" customWidth="1"/>
    <col min="6" max="6" width="24.88671875" customWidth="1"/>
    <col min="7" max="7" width="21.88671875" customWidth="1"/>
    <col min="8" max="8" width="24.88671875" bestFit="1" customWidth="1"/>
    <col min="9" max="9" width="23.33203125" customWidth="1"/>
    <col min="10" max="12" width="22.6640625" customWidth="1"/>
    <col min="13" max="13" width="13.6640625" bestFit="1" customWidth="1"/>
    <col min="14" max="15" width="11.33203125" customWidth="1"/>
  </cols>
  <sheetData>
    <row r="2" spans="2:8" ht="21" x14ac:dyDescent="0.4">
      <c r="B2" s="13" t="s">
        <v>108</v>
      </c>
    </row>
    <row r="5" spans="2:8" ht="15" thickBot="1" x14ac:dyDescent="0.35"/>
    <row r="6" spans="2:8" ht="18" x14ac:dyDescent="0.3">
      <c r="F6" s="82" t="s">
        <v>109</v>
      </c>
      <c r="G6" s="83" t="s">
        <v>80</v>
      </c>
      <c r="H6" s="81" t="s">
        <v>110</v>
      </c>
    </row>
    <row r="7" spans="2:8" ht="15.6" x14ac:dyDescent="0.3">
      <c r="F7" s="97" t="s">
        <v>111</v>
      </c>
      <c r="G7" s="98">
        <v>4</v>
      </c>
      <c r="H7" s="99" t="s">
        <v>52</v>
      </c>
    </row>
    <row r="8" spans="2:8" ht="15.6" x14ac:dyDescent="0.3">
      <c r="F8" s="97" t="s">
        <v>112</v>
      </c>
      <c r="G8" s="98">
        <v>511</v>
      </c>
      <c r="H8" s="99" t="s">
        <v>57</v>
      </c>
    </row>
    <row r="9" spans="2:8" ht="15.6" x14ac:dyDescent="0.3">
      <c r="F9" s="97" t="s">
        <v>113</v>
      </c>
      <c r="G9" s="98">
        <v>0.11</v>
      </c>
      <c r="H9" s="99" t="s">
        <v>64</v>
      </c>
    </row>
    <row r="10" spans="2:8" ht="16.2" thickBot="1" x14ac:dyDescent="0.35">
      <c r="F10" s="145" t="s">
        <v>33</v>
      </c>
      <c r="G10" s="146">
        <v>6</v>
      </c>
      <c r="H10" s="147" t="s">
        <v>51</v>
      </c>
    </row>
    <row r="33" spans="2:15" ht="18.600000000000001" thickBot="1" x14ac:dyDescent="0.35">
      <c r="B33" s="80" t="s">
        <v>77</v>
      </c>
    </row>
    <row r="34" spans="2:15" ht="16.2" customHeight="1" thickBot="1" x14ac:dyDescent="0.35">
      <c r="B34" s="198" t="s">
        <v>78</v>
      </c>
      <c r="C34" s="201" t="s">
        <v>79</v>
      </c>
      <c r="D34" s="201" t="s">
        <v>80</v>
      </c>
      <c r="E34" s="201" t="s">
        <v>81</v>
      </c>
      <c r="F34" s="198" t="s">
        <v>82</v>
      </c>
      <c r="G34" s="201" t="s">
        <v>18</v>
      </c>
      <c r="H34" s="201" t="s">
        <v>83</v>
      </c>
      <c r="I34" s="201" t="s">
        <v>21</v>
      </c>
      <c r="J34" s="67" t="s">
        <v>22</v>
      </c>
      <c r="K34" s="67" t="s">
        <v>23</v>
      </c>
      <c r="L34" s="67" t="s">
        <v>24</v>
      </c>
      <c r="M34" s="66"/>
      <c r="N34" s="192" t="s">
        <v>84</v>
      </c>
      <c r="O34" s="77"/>
    </row>
    <row r="35" spans="2:15" ht="15.6" x14ac:dyDescent="0.3">
      <c r="B35" s="199"/>
      <c r="C35" s="202"/>
      <c r="D35" s="202"/>
      <c r="E35" s="202"/>
      <c r="F35" s="199"/>
      <c r="G35" s="202"/>
      <c r="H35" s="202"/>
      <c r="I35" s="209"/>
      <c r="J35" s="195" t="s">
        <v>85</v>
      </c>
      <c r="K35" s="196"/>
      <c r="L35" s="197"/>
      <c r="M35" s="66"/>
      <c r="N35" s="193"/>
      <c r="O35" s="77"/>
    </row>
    <row r="36" spans="2:15" ht="16.2" thickBot="1" x14ac:dyDescent="0.35">
      <c r="B36" s="200"/>
      <c r="C36" s="203"/>
      <c r="D36" s="203"/>
      <c r="E36" s="203"/>
      <c r="F36" s="200"/>
      <c r="G36" s="203"/>
      <c r="H36" s="203"/>
      <c r="I36" s="210"/>
      <c r="J36" s="74">
        <v>1.5</v>
      </c>
      <c r="K36" s="75">
        <v>1.2</v>
      </c>
      <c r="L36" s="76">
        <v>0.8</v>
      </c>
      <c r="M36" s="66"/>
      <c r="N36" s="194"/>
      <c r="O36" s="77"/>
    </row>
    <row r="37" spans="2:15" ht="18" x14ac:dyDescent="0.35">
      <c r="B37" s="69" t="str">
        <f>IF($C37&lt;&gt;"", (VLOOKUP($C37,'Input key'!$B$4:$I$15,4,FALSE)), "")</f>
        <v>Short-term</v>
      </c>
      <c r="C37" s="69" t="s">
        <v>39</v>
      </c>
      <c r="D37" s="70">
        <v>4</v>
      </c>
      <c r="E37" s="69" t="str">
        <f>IF($C37&lt;&gt;"", (VLOOKUP($C37,'Modifier ID'!$B$4:$F$15,2,FALSE)), "")</f>
        <v>Number of interventions</v>
      </c>
      <c r="F37" s="70">
        <v>2</v>
      </c>
      <c r="G37" s="69">
        <f>IF($C37&lt;&gt;"", (VLOOKUP($C37,'Input key'!$B$4:$I$15,2,FALSE)), "")</f>
        <v>1</v>
      </c>
      <c r="H37" s="69">
        <f>IF($C37&lt;&gt;"", (VLOOKUP($C37,'Input key'!$B$4:$I$15,3,FALSE)), "")</f>
        <v>1</v>
      </c>
      <c r="I37" s="69">
        <f>IF($C37&lt;&gt;"", (VLOOKUP($C37,'Input key'!$B$4:$I$15,5,FALSE)), "")</f>
        <v>3</v>
      </c>
      <c r="J37" s="73">
        <f>IF($C37&lt;&gt;"", (VLOOKUP($C37,'Input key'!$B$4:$I$15,6,FALSE)), "")</f>
        <v>4</v>
      </c>
      <c r="K37" s="73">
        <f>IF($C37&lt;&gt;"", (VLOOKUP($C37,'Input key'!$B$4:$I$15,7,FALSE)), "")</f>
        <v>2.5</v>
      </c>
      <c r="L37" s="73">
        <f>IF($C37&lt;&gt;"", (VLOOKUP($C37,'Input key'!$B$4:$I$15,8,FALSE)), "")</f>
        <v>2</v>
      </c>
      <c r="M37" s="9"/>
      <c r="N37" s="4">
        <f t="shared" ref="N37:N40" si="0">IF($C37&lt;&gt;"", (F37*(SUM(G37:I37)+(J$36*J37)+(K$36*K37)+(L$36*L37))), "")</f>
        <v>31.2</v>
      </c>
      <c r="O37" s="78"/>
    </row>
    <row r="38" spans="2:15" ht="18" x14ac:dyDescent="0.35">
      <c r="B38" s="69" t="str">
        <f>IF($C38&lt;&gt;"", (VLOOKUP($C38,'Input key'!$B$4:$I$15,4,FALSE)), "")</f>
        <v>Long-term</v>
      </c>
      <c r="C38" s="69" t="s">
        <v>37</v>
      </c>
      <c r="D38" s="70">
        <v>511</v>
      </c>
      <c r="E38" s="69" t="str">
        <f>IF($C38&lt;&gt;"", (VLOOKUP($C38,'Modifier ID'!$B$4:$F$15,2,FALSE)), "")</f>
        <v>Metres length</v>
      </c>
      <c r="F38" s="68">
        <v>1</v>
      </c>
      <c r="G38" s="69">
        <f>IF($C38&lt;&gt;"", (VLOOKUP($C38,'Input key'!$B$4:$I$15,2,FALSE)), "")</f>
        <v>2</v>
      </c>
      <c r="H38" s="69">
        <f>IF($C38&lt;&gt;"", (VLOOKUP($C38,'Input key'!$B$4:$I$15,3,FALSE)), "")</f>
        <v>2.5</v>
      </c>
      <c r="I38" s="69">
        <f>IF($C38&lt;&gt;"", (VLOOKUP($C38,'Input key'!$B$4:$I$15,5,FALSE)), "")</f>
        <v>3</v>
      </c>
      <c r="J38" s="73">
        <f>IF($C38&lt;&gt;"", (VLOOKUP($C38,'Input key'!$B$4:$I$15,6,FALSE)), "")</f>
        <v>4</v>
      </c>
      <c r="K38" s="73">
        <f>IF($C38&lt;&gt;"", (VLOOKUP($C38,'Input key'!$B$4:$I$15,7,FALSE)), "")</f>
        <v>4</v>
      </c>
      <c r="L38" s="73">
        <f>IF($C38&lt;&gt;"", (VLOOKUP($C38,'Input key'!$B$4:$I$15,8,FALSE)), "")</f>
        <v>3.5</v>
      </c>
      <c r="M38" s="9"/>
      <c r="N38" s="4">
        <f t="shared" si="0"/>
        <v>21.1</v>
      </c>
      <c r="O38" s="78"/>
    </row>
    <row r="39" spans="2:15" ht="18" x14ac:dyDescent="0.35">
      <c r="B39" s="69" t="str">
        <f>IF($C39&lt;&gt;"", (VLOOKUP($C39,'Input key'!$B$4:$I$15,4,FALSE)), "")</f>
        <v>Long-term</v>
      </c>
      <c r="C39" s="69" t="s">
        <v>46</v>
      </c>
      <c r="D39" s="70">
        <v>0.11</v>
      </c>
      <c r="E39" s="69" t="str">
        <f>IF($C39&lt;&gt;"", (VLOOKUP($C39,'Modifier ID'!$B$4:$F$15,2,FALSE)), "")</f>
        <v>Hectares</v>
      </c>
      <c r="F39" s="68">
        <v>1</v>
      </c>
      <c r="G39" s="69">
        <f>IF($C39&lt;&gt;"", (VLOOKUP($C39,'Input key'!$B$4:$I$15,2,FALSE)), "")</f>
        <v>2</v>
      </c>
      <c r="H39" s="69">
        <f>IF($C39&lt;&gt;"", (VLOOKUP($C39,'Input key'!$B$4:$I$15,3,FALSE)), "")</f>
        <v>1.5</v>
      </c>
      <c r="I39" s="69">
        <f>IF($C39&lt;&gt;"", (VLOOKUP($C39,'Input key'!$B$4:$I$15,5,FALSE)), "")</f>
        <v>3</v>
      </c>
      <c r="J39" s="73">
        <f>IF($C39&lt;&gt;"", (VLOOKUP($C39,'Input key'!$B$4:$I$15,6,FALSE)), "")</f>
        <v>4</v>
      </c>
      <c r="K39" s="73">
        <f>IF($C39&lt;&gt;"", (VLOOKUP($C39,'Input key'!$B$4:$I$15,7,FALSE)), "")</f>
        <v>4.5</v>
      </c>
      <c r="L39" s="73">
        <f>IF($C39&lt;&gt;"", (VLOOKUP($C39,'Input key'!$B$4:$I$15,8,FALSE)), "")</f>
        <v>3.5</v>
      </c>
      <c r="M39" s="9"/>
      <c r="N39" s="4">
        <f t="shared" si="0"/>
        <v>20.7</v>
      </c>
      <c r="O39" s="78"/>
    </row>
    <row r="40" spans="2:15" ht="18" x14ac:dyDescent="0.35">
      <c r="B40" s="69" t="str">
        <f>IF($C40&lt;&gt;"", (VLOOKUP($C40,'Input key'!$B$4:$I$15,4,FALSE)), "")</f>
        <v>Short-term</v>
      </c>
      <c r="C40" s="69" t="s">
        <v>33</v>
      </c>
      <c r="D40" s="70">
        <v>6</v>
      </c>
      <c r="E40" s="69" t="str">
        <f>IF($C40&lt;&gt;"", (VLOOKUP($C40,'Modifier ID'!$B$4:$F$15,2,FALSE)), "")</f>
        <v>Metres wide</v>
      </c>
      <c r="F40" s="68">
        <v>2</v>
      </c>
      <c r="G40" s="69">
        <f>IF($C40&lt;&gt;"", (VLOOKUP($C40,'Input key'!$B$4:$I$15,2,FALSE)), "")</f>
        <v>1</v>
      </c>
      <c r="H40" s="69">
        <f>IF($C40&lt;&gt;"", (VLOOKUP($C40,'Input key'!$B$4:$I$15,3,FALSE)), "")</f>
        <v>1</v>
      </c>
      <c r="I40" s="69">
        <f>IF($C40&lt;&gt;"", (VLOOKUP($C40,'Input key'!$B$4:$I$15,5,FALSE)), "")</f>
        <v>2.5</v>
      </c>
      <c r="J40" s="73">
        <f>IF($C40&lt;&gt;"", (VLOOKUP($C40,'Input key'!$B$4:$I$15,6,FALSE)), "")</f>
        <v>4</v>
      </c>
      <c r="K40" s="73">
        <f>IF($C40&lt;&gt;"", (VLOOKUP($C40,'Input key'!$B$4:$I$15,7,FALSE)), "")</f>
        <v>3.5</v>
      </c>
      <c r="L40" s="73">
        <f>IF($C40&lt;&gt;"", (VLOOKUP($C40,'Input key'!$B$4:$I$15,8,FALSE)), "")</f>
        <v>4</v>
      </c>
      <c r="M40" s="9"/>
      <c r="N40" s="4">
        <f t="shared" si="0"/>
        <v>35.799999999999997</v>
      </c>
      <c r="O40" s="78"/>
    </row>
    <row r="41" spans="2:15" ht="15.6" x14ac:dyDescent="0.3">
      <c r="C41" s="2"/>
      <c r="D41" s="2"/>
      <c r="E41" s="2"/>
      <c r="F41" s="2"/>
      <c r="H41" s="2"/>
      <c r="I41" s="2"/>
      <c r="J41" s="2"/>
      <c r="K41" s="2"/>
      <c r="L41" s="2"/>
      <c r="M41" s="2"/>
      <c r="N41" s="2"/>
      <c r="O41" s="2"/>
    </row>
    <row r="42" spans="2:15" ht="21" x14ac:dyDescent="0.4">
      <c r="C42" s="2"/>
      <c r="D42" s="2"/>
      <c r="E42" s="2"/>
      <c r="F42" s="2"/>
      <c r="G42" s="2"/>
      <c r="H42" s="2"/>
      <c r="I42" s="2"/>
      <c r="J42" s="2"/>
      <c r="K42" s="2"/>
      <c r="L42" s="2"/>
      <c r="M42" s="5" t="s">
        <v>7</v>
      </c>
      <c r="N42" s="6">
        <f>SUM(N37:N40)</f>
        <v>108.8</v>
      </c>
      <c r="O42" s="13"/>
    </row>
    <row r="43" spans="2:15" x14ac:dyDescent="0.3">
      <c r="B43" s="79"/>
    </row>
    <row r="44" spans="2:15" ht="47.4" thickBot="1" x14ac:dyDescent="0.35">
      <c r="B44" s="80" t="s">
        <v>114</v>
      </c>
      <c r="C44" s="84" t="s">
        <v>115</v>
      </c>
    </row>
    <row r="45" spans="2:15" ht="16.2" customHeight="1" thickBot="1" x14ac:dyDescent="0.35">
      <c r="B45" s="198" t="s">
        <v>78</v>
      </c>
      <c r="C45" s="201" t="s">
        <v>79</v>
      </c>
      <c r="D45" s="201" t="s">
        <v>80</v>
      </c>
      <c r="E45" s="201" t="s">
        <v>81</v>
      </c>
      <c r="F45" s="198" t="s">
        <v>82</v>
      </c>
      <c r="G45" s="201" t="s">
        <v>18</v>
      </c>
      <c r="H45" s="201" t="s">
        <v>83</v>
      </c>
      <c r="I45" s="201" t="s">
        <v>21</v>
      </c>
      <c r="J45" s="67" t="s">
        <v>22</v>
      </c>
      <c r="K45" s="67" t="s">
        <v>23</v>
      </c>
      <c r="L45" s="67" t="s">
        <v>24</v>
      </c>
      <c r="M45" s="66"/>
      <c r="N45" s="192" t="s">
        <v>84</v>
      </c>
    </row>
    <row r="46" spans="2:15" ht="15.6" x14ac:dyDescent="0.3">
      <c r="B46" s="199"/>
      <c r="C46" s="202"/>
      <c r="D46" s="202"/>
      <c r="E46" s="202"/>
      <c r="F46" s="199"/>
      <c r="G46" s="202"/>
      <c r="H46" s="202"/>
      <c r="I46" s="209"/>
      <c r="J46" s="195" t="s">
        <v>85</v>
      </c>
      <c r="K46" s="196"/>
      <c r="L46" s="197"/>
      <c r="M46" s="66"/>
      <c r="N46" s="193"/>
    </row>
    <row r="47" spans="2:15" ht="35.4" customHeight="1" thickBot="1" x14ac:dyDescent="0.35">
      <c r="B47" s="200"/>
      <c r="C47" s="203"/>
      <c r="D47" s="203"/>
      <c r="E47" s="203"/>
      <c r="F47" s="200"/>
      <c r="G47" s="203"/>
      <c r="H47" s="203"/>
      <c r="I47" s="210"/>
      <c r="J47" s="74">
        <v>1.5</v>
      </c>
      <c r="K47" s="75">
        <v>1.2</v>
      </c>
      <c r="L47" s="76">
        <v>0.8</v>
      </c>
      <c r="M47" s="66"/>
      <c r="N47" s="194"/>
    </row>
    <row r="48" spans="2:15" ht="18" x14ac:dyDescent="0.35">
      <c r="B48" s="69" t="str">
        <f>IF($C48&lt;&gt;"", (VLOOKUP($C48,'Input key'!$B$4:$I$15,4,FALSE)), "")</f>
        <v>Short-term</v>
      </c>
      <c r="C48" s="69" t="s">
        <v>39</v>
      </c>
      <c r="D48" s="70">
        <v>4</v>
      </c>
      <c r="E48" s="69" t="str">
        <f>IF($C48&lt;&gt;"", (VLOOKUP($C48,'Modifier ID'!$B$4:$F$15,2,FALSE)), "")</f>
        <v>Number of interventions</v>
      </c>
      <c r="F48" s="70">
        <v>2</v>
      </c>
      <c r="G48" s="69"/>
      <c r="H48" s="69">
        <f>IF($C48&lt;&gt;"", (VLOOKUP($C48,'Input key'!$B$4:$I$15,3,FALSE)), "")</f>
        <v>1</v>
      </c>
      <c r="I48" s="69">
        <f>IF($C48&lt;&gt;"", (VLOOKUP($C48,'Input key'!$B$4:$I$15,5,FALSE)), "")</f>
        <v>3</v>
      </c>
      <c r="J48" s="73">
        <f>IF($C48&lt;&gt;"", (VLOOKUP($C48,'Input key'!$B$4:$I$15,6,FALSE)), "")</f>
        <v>4</v>
      </c>
      <c r="K48" s="73">
        <f>IF($C48&lt;&gt;"", (VLOOKUP($C48,'Input key'!$B$4:$I$15,7,FALSE)), "")</f>
        <v>2.5</v>
      </c>
      <c r="L48" s="73">
        <f>IF($C48&lt;&gt;"", (VLOOKUP($C48,'Input key'!$B$4:$I$15,8,FALSE)), "")</f>
        <v>2</v>
      </c>
      <c r="M48" s="9"/>
      <c r="N48" s="4">
        <f>IF($C48&lt;&gt;"", (F48*(SUM(G48:I48)+(J$47*J48)+(K$47*K48)+(L$47*L48))), "")</f>
        <v>29.2</v>
      </c>
    </row>
    <row r="49" spans="2:14" ht="18" x14ac:dyDescent="0.35">
      <c r="B49" s="69" t="str">
        <f>IF($C49&lt;&gt;"", (VLOOKUP($C49,'Input key'!$B$4:$I$15,4,FALSE)), "")</f>
        <v>Long-term</v>
      </c>
      <c r="C49" s="69" t="s">
        <v>37</v>
      </c>
      <c r="D49" s="70">
        <v>511</v>
      </c>
      <c r="E49" s="69" t="str">
        <f>IF($C49&lt;&gt;"", (VLOOKUP($C49,'Modifier ID'!$B$4:$F$15,2,FALSE)), "")</f>
        <v>Metres length</v>
      </c>
      <c r="F49" s="68">
        <v>1</v>
      </c>
      <c r="G49" s="69"/>
      <c r="H49" s="69">
        <f>IF($C49&lt;&gt;"", (VLOOKUP($C49,'Input key'!$B$4:$I$15,3,FALSE)), "")</f>
        <v>2.5</v>
      </c>
      <c r="I49" s="69">
        <f>IF($C49&lt;&gt;"", (VLOOKUP($C49,'Input key'!$B$4:$I$15,5,FALSE)), "")</f>
        <v>3</v>
      </c>
      <c r="J49" s="73">
        <f>IF($C49&lt;&gt;"", (VLOOKUP($C49,'Input key'!$B$4:$I$15,6,FALSE)), "")</f>
        <v>4</v>
      </c>
      <c r="K49" s="73">
        <f>IF($C49&lt;&gt;"", (VLOOKUP($C49,'Input key'!$B$4:$I$15,7,FALSE)), "")</f>
        <v>4</v>
      </c>
      <c r="L49" s="73">
        <f>IF($C49&lt;&gt;"", (VLOOKUP($C49,'Input key'!$B$4:$I$15,8,FALSE)), "")</f>
        <v>3.5</v>
      </c>
      <c r="M49" s="9"/>
      <c r="N49" s="4">
        <f t="shared" ref="N49:N52" si="1">IF($C49&lt;&gt;"", (F49*(SUM(G49:I49)+(J$47*J49)+(K$47*K49)+(L$47*L49))), "")</f>
        <v>19.100000000000001</v>
      </c>
    </row>
    <row r="50" spans="2:14" ht="18" x14ac:dyDescent="0.35">
      <c r="B50" s="69" t="str">
        <f>IF($C50&lt;&gt;"", (VLOOKUP($C50,'Input key'!$B$4:$I$15,4,FALSE)), "")</f>
        <v>Long-term</v>
      </c>
      <c r="C50" s="69" t="s">
        <v>46</v>
      </c>
      <c r="D50" s="70">
        <v>0.11</v>
      </c>
      <c r="E50" s="69" t="str">
        <f>IF($C50&lt;&gt;"", (VLOOKUP($C50,'Modifier ID'!$B$4:$F$15,2,FALSE)), "")</f>
        <v>Hectares</v>
      </c>
      <c r="F50" s="68">
        <v>1</v>
      </c>
      <c r="G50" s="69"/>
      <c r="H50" s="69">
        <f>IF($C50&lt;&gt;"", (VLOOKUP($C50,'Input key'!$B$4:$I$15,3,FALSE)), "")</f>
        <v>1.5</v>
      </c>
      <c r="I50" s="69">
        <f>IF($C50&lt;&gt;"", (VLOOKUP($C50,'Input key'!$B$4:$I$15,5,FALSE)), "")</f>
        <v>3</v>
      </c>
      <c r="J50" s="73">
        <f>IF($C50&lt;&gt;"", (VLOOKUP($C50,'Input key'!$B$4:$I$15,6,FALSE)), "")</f>
        <v>4</v>
      </c>
      <c r="K50" s="73">
        <f>IF($C50&lt;&gt;"", (VLOOKUP($C50,'Input key'!$B$4:$I$15,7,FALSE)), "")</f>
        <v>4.5</v>
      </c>
      <c r="L50" s="73">
        <f>IF($C50&lt;&gt;"", (VLOOKUP($C50,'Input key'!$B$4:$I$15,8,FALSE)), "")</f>
        <v>3.5</v>
      </c>
      <c r="M50" s="9"/>
      <c r="N50" s="4">
        <f t="shared" si="1"/>
        <v>18.7</v>
      </c>
    </row>
    <row r="51" spans="2:14" ht="18" x14ac:dyDescent="0.35">
      <c r="B51" s="69" t="str">
        <f>IF($C51&lt;&gt;"", (VLOOKUP($C51,'Input key'!$B$4:$I$15,4,FALSE)), "")</f>
        <v>Short-term</v>
      </c>
      <c r="C51" s="69" t="s">
        <v>33</v>
      </c>
      <c r="D51" s="70">
        <v>6</v>
      </c>
      <c r="E51" s="69" t="str">
        <f>IF($C51&lt;&gt;"", (VLOOKUP($C51,'Modifier ID'!$B$4:$F$15,2,FALSE)), "")</f>
        <v>Metres wide</v>
      </c>
      <c r="F51" s="68">
        <v>2</v>
      </c>
      <c r="G51" s="69"/>
      <c r="H51" s="69">
        <f>IF($C51&lt;&gt;"", (VLOOKUP($C51,'Input key'!$B$4:$I$15,3,FALSE)), "")</f>
        <v>1</v>
      </c>
      <c r="I51" s="69">
        <f>IF($C51&lt;&gt;"", (VLOOKUP($C51,'Input key'!$B$4:$I$15,5,FALSE)), "")</f>
        <v>2.5</v>
      </c>
      <c r="J51" s="73">
        <f>IF($C51&lt;&gt;"", (VLOOKUP($C51,'Input key'!$B$4:$I$15,6,FALSE)), "")</f>
        <v>4</v>
      </c>
      <c r="K51" s="73">
        <f>IF($C51&lt;&gt;"", (VLOOKUP($C51,'Input key'!$B$4:$I$15,7,FALSE)), "")</f>
        <v>3.5</v>
      </c>
      <c r="L51" s="73">
        <f>IF($C51&lt;&gt;"", (VLOOKUP($C51,'Input key'!$B$4:$I$15,8,FALSE)), "")</f>
        <v>4</v>
      </c>
      <c r="M51" s="9"/>
      <c r="N51" s="4">
        <f t="shared" si="1"/>
        <v>33.799999999999997</v>
      </c>
    </row>
    <row r="52" spans="2:14" ht="18" x14ac:dyDescent="0.35">
      <c r="B52" s="69" t="str">
        <f>IF($C52&lt;&gt;"", (VLOOKUP($C52,'Input key'!$B$4:$I$15,4,FALSE)), "")</f>
        <v>Long-term</v>
      </c>
      <c r="C52" s="69" t="s">
        <v>42</v>
      </c>
      <c r="D52" s="70">
        <v>40</v>
      </c>
      <c r="E52" s="69" t="str">
        <f>IF($C52&lt;&gt;"", (VLOOKUP($C52,'Modifier ID'!$B$4:$F$15,2,FALSE)), "")</f>
        <v>Percentage of farm</v>
      </c>
      <c r="F52" s="68">
        <v>2</v>
      </c>
      <c r="G52" s="69">
        <f>IF($C52&lt;&gt;"", (VLOOKUP($C52,'Input key'!$B$4:$I$15,2,FALSE)), "")</f>
        <v>1</v>
      </c>
      <c r="H52" s="69">
        <f>IF($C52&lt;&gt;"", (VLOOKUP($C52,'Input key'!$B$4:$I$15,3,FALSE)), "")</f>
        <v>1</v>
      </c>
      <c r="I52" s="69">
        <f>IF($C52&lt;&gt;"", (VLOOKUP($C52,'Input key'!$B$4:$I$15,5,FALSE)), "")</f>
        <v>1.5</v>
      </c>
      <c r="J52" s="73">
        <f>IF($C52&lt;&gt;"", (VLOOKUP($C52,'Input key'!$B$4:$I$15,6,FALSE)), "")</f>
        <v>4</v>
      </c>
      <c r="K52" s="73">
        <f>IF($C52&lt;&gt;"", (VLOOKUP($C52,'Input key'!$B$4:$I$15,7,FALSE)), "")</f>
        <v>4.5</v>
      </c>
      <c r="L52" s="73">
        <f>IF($C52&lt;&gt;"", (VLOOKUP($C52,'Input key'!$B$4:$I$15,8,FALSE)), "")</f>
        <v>5</v>
      </c>
      <c r="M52" s="9"/>
      <c r="N52" s="4">
        <f t="shared" si="1"/>
        <v>37.799999999999997</v>
      </c>
    </row>
    <row r="53" spans="2:14" ht="15.6" x14ac:dyDescent="0.3">
      <c r="C53" s="2"/>
      <c r="D53" s="2"/>
      <c r="E53" s="2"/>
      <c r="F53" s="2"/>
      <c r="H53" s="2"/>
      <c r="I53" s="2"/>
      <c r="J53" s="2"/>
      <c r="K53" s="2"/>
      <c r="L53" s="2"/>
      <c r="M53" s="2"/>
      <c r="N53" s="2"/>
    </row>
    <row r="54" spans="2:14" ht="21" x14ac:dyDescent="0.4">
      <c r="C54" s="2"/>
      <c r="D54" s="2"/>
      <c r="E54" s="2"/>
      <c r="F54" s="2"/>
      <c r="G54" s="2"/>
      <c r="H54" s="2"/>
      <c r="I54" s="2"/>
      <c r="J54" s="2"/>
      <c r="K54" s="2"/>
      <c r="L54" s="2"/>
      <c r="M54" s="5" t="s">
        <v>7</v>
      </c>
      <c r="N54" s="6">
        <f>SUM(N48:N52)</f>
        <v>138.6</v>
      </c>
    </row>
    <row r="57" spans="2:14" ht="63" thickBot="1" x14ac:dyDescent="0.35">
      <c r="B57" s="80" t="s">
        <v>116</v>
      </c>
      <c r="C57" s="84" t="s">
        <v>117</v>
      </c>
    </row>
    <row r="58" spans="2:14" ht="16.2" customHeight="1" thickBot="1" x14ac:dyDescent="0.35">
      <c r="B58" s="198" t="s">
        <v>78</v>
      </c>
      <c r="C58" s="201" t="s">
        <v>79</v>
      </c>
      <c r="D58" s="201" t="s">
        <v>80</v>
      </c>
      <c r="E58" s="201" t="s">
        <v>81</v>
      </c>
      <c r="F58" s="198" t="s">
        <v>82</v>
      </c>
      <c r="G58" s="201" t="s">
        <v>18</v>
      </c>
      <c r="H58" s="201" t="s">
        <v>83</v>
      </c>
      <c r="I58" s="201" t="s">
        <v>21</v>
      </c>
      <c r="J58" s="67" t="s">
        <v>22</v>
      </c>
      <c r="K58" s="67" t="s">
        <v>23</v>
      </c>
      <c r="L58" s="67" t="s">
        <v>24</v>
      </c>
      <c r="M58" s="66"/>
      <c r="N58" s="192" t="s">
        <v>84</v>
      </c>
    </row>
    <row r="59" spans="2:14" ht="15.6" x14ac:dyDescent="0.3">
      <c r="B59" s="199"/>
      <c r="C59" s="202"/>
      <c r="D59" s="202"/>
      <c r="E59" s="202"/>
      <c r="F59" s="199"/>
      <c r="G59" s="202"/>
      <c r="H59" s="202"/>
      <c r="I59" s="209"/>
      <c r="J59" s="195" t="s">
        <v>85</v>
      </c>
      <c r="K59" s="196"/>
      <c r="L59" s="197"/>
      <c r="M59" s="66"/>
      <c r="N59" s="193"/>
    </row>
    <row r="60" spans="2:14" ht="16.2" thickBot="1" x14ac:dyDescent="0.35">
      <c r="B60" s="200"/>
      <c r="C60" s="203"/>
      <c r="D60" s="203"/>
      <c r="E60" s="203"/>
      <c r="F60" s="200"/>
      <c r="G60" s="203"/>
      <c r="H60" s="203"/>
      <c r="I60" s="210"/>
      <c r="J60" s="74">
        <v>1.5</v>
      </c>
      <c r="K60" s="75">
        <v>1.2</v>
      </c>
      <c r="L60" s="76">
        <v>0.8</v>
      </c>
      <c r="M60" s="66"/>
      <c r="N60" s="194"/>
    </row>
    <row r="61" spans="2:14" ht="18" x14ac:dyDescent="0.35">
      <c r="B61" s="69" t="str">
        <f>IF($C61&lt;&gt;"", (VLOOKUP($C61,'Input key'!$B$4:$I$15,4,FALSE)), "")</f>
        <v>Short-term</v>
      </c>
      <c r="C61" s="69" t="s">
        <v>39</v>
      </c>
      <c r="D61" s="70">
        <v>4</v>
      </c>
      <c r="E61" s="69" t="str">
        <f>IF($C61&lt;&gt;"", (VLOOKUP($C61,'Modifier ID'!$B$4:$F$15,2,FALSE)), "")</f>
        <v>Number of interventions</v>
      </c>
      <c r="F61" s="70">
        <v>0</v>
      </c>
      <c r="G61" s="69"/>
      <c r="H61" s="69">
        <f>IF($C61&lt;&gt;"", (VLOOKUP($C61,'Input key'!$B$4:$I$15,3,FALSE)), "")</f>
        <v>1</v>
      </c>
      <c r="I61" s="69">
        <f>IF($C61&lt;&gt;"", (VLOOKUP($C61,'Input key'!$B$4:$I$15,5,FALSE)), "")</f>
        <v>3</v>
      </c>
      <c r="J61" s="73">
        <f>IF($C61&lt;&gt;"", (VLOOKUP($C61,'Input key'!$B$4:$I$15,6,FALSE)), "")</f>
        <v>4</v>
      </c>
      <c r="K61" s="73">
        <f>IF($C61&lt;&gt;"", (VLOOKUP($C61,'Input key'!$B$4:$I$15,7,FALSE)), "")</f>
        <v>2.5</v>
      </c>
      <c r="L61" s="73">
        <f>IF($C61&lt;&gt;"", (VLOOKUP($C61,'Input key'!$B$4:$I$15,8,FALSE)), "")</f>
        <v>2</v>
      </c>
      <c r="M61" s="9"/>
      <c r="N61" s="4">
        <f>IF($C61&lt;&gt;"", (F61*(SUM(G61:I61)+(J$47*J61)+(K$47*K61)+(L$47*L61))), "")</f>
        <v>0</v>
      </c>
    </row>
    <row r="62" spans="2:14" ht="18" x14ac:dyDescent="0.35">
      <c r="B62" s="69" t="str">
        <f>IF($C62&lt;&gt;"", (VLOOKUP($C62,'Input key'!$B$4:$I$15,4,FALSE)), "")</f>
        <v>Long-term</v>
      </c>
      <c r="C62" s="69" t="s">
        <v>37</v>
      </c>
      <c r="D62" s="70">
        <v>511</v>
      </c>
      <c r="E62" s="69" t="str">
        <f>IF($C62&lt;&gt;"", (VLOOKUP($C62,'Modifier ID'!$B$4:$F$15,2,FALSE)), "")</f>
        <v>Metres length</v>
      </c>
      <c r="F62" s="68">
        <v>1</v>
      </c>
      <c r="G62" s="69"/>
      <c r="H62" s="69">
        <f>IF($C62&lt;&gt;"", (VLOOKUP($C62,'Input key'!$B$4:$I$15,3,FALSE)), "")</f>
        <v>2.5</v>
      </c>
      <c r="I62" s="69">
        <f>IF($C62&lt;&gt;"", (VLOOKUP($C62,'Input key'!$B$4:$I$15,5,FALSE)), "")</f>
        <v>3</v>
      </c>
      <c r="J62" s="73">
        <f>IF($C62&lt;&gt;"", (VLOOKUP($C62,'Input key'!$B$4:$I$15,6,FALSE)), "")</f>
        <v>4</v>
      </c>
      <c r="K62" s="73">
        <f>IF($C62&lt;&gt;"", (VLOOKUP($C62,'Input key'!$B$4:$I$15,7,FALSE)), "")</f>
        <v>4</v>
      </c>
      <c r="L62" s="73">
        <f>IF($C62&lt;&gt;"", (VLOOKUP($C62,'Input key'!$B$4:$I$15,8,FALSE)), "")</f>
        <v>3.5</v>
      </c>
      <c r="M62" s="9"/>
      <c r="N62" s="4">
        <f t="shared" ref="N62:N65" si="2">IF($C62&lt;&gt;"", (F62*(SUM(G62:I62)+(J$47*J62)+(K$47*K62)+(L$47*L62))), "")</f>
        <v>19.100000000000001</v>
      </c>
    </row>
    <row r="63" spans="2:14" ht="18" x14ac:dyDescent="0.35">
      <c r="B63" s="69" t="str">
        <f>IF($C63&lt;&gt;"", (VLOOKUP($C63,'Input key'!$B$4:$I$15,4,FALSE)), "")</f>
        <v>Long-term</v>
      </c>
      <c r="C63" s="69" t="s">
        <v>46</v>
      </c>
      <c r="D63" s="70">
        <v>0.11</v>
      </c>
      <c r="E63" s="69" t="str">
        <f>IF($C63&lt;&gt;"", (VLOOKUP($C63,'Modifier ID'!$B$4:$F$15,2,FALSE)), "")</f>
        <v>Hectares</v>
      </c>
      <c r="F63" s="68">
        <v>1</v>
      </c>
      <c r="G63" s="69"/>
      <c r="H63" s="69">
        <f>IF($C63&lt;&gt;"", (VLOOKUP($C63,'Input key'!$B$4:$I$15,3,FALSE)), "")</f>
        <v>1.5</v>
      </c>
      <c r="I63" s="69">
        <f>IF($C63&lt;&gt;"", (VLOOKUP($C63,'Input key'!$B$4:$I$15,5,FALSE)), "")</f>
        <v>3</v>
      </c>
      <c r="J63" s="73">
        <f>IF($C63&lt;&gt;"", (VLOOKUP($C63,'Input key'!$B$4:$I$15,6,FALSE)), "")</f>
        <v>4</v>
      </c>
      <c r="K63" s="73">
        <f>IF($C63&lt;&gt;"", (VLOOKUP($C63,'Input key'!$B$4:$I$15,7,FALSE)), "")</f>
        <v>4.5</v>
      </c>
      <c r="L63" s="73">
        <f>IF($C63&lt;&gt;"", (VLOOKUP($C63,'Input key'!$B$4:$I$15,8,FALSE)), "")</f>
        <v>3.5</v>
      </c>
      <c r="M63" s="9"/>
      <c r="N63" s="4">
        <f t="shared" si="2"/>
        <v>18.7</v>
      </c>
    </row>
    <row r="64" spans="2:14" ht="18" x14ac:dyDescent="0.35">
      <c r="B64" s="69" t="str">
        <f>IF($C64&lt;&gt;"", (VLOOKUP($C64,'Input key'!$B$4:$I$15,4,FALSE)), "")</f>
        <v>Short-term</v>
      </c>
      <c r="C64" s="69" t="s">
        <v>33</v>
      </c>
      <c r="D64" s="70">
        <v>6</v>
      </c>
      <c r="E64" s="69" t="str">
        <f>IF($C64&lt;&gt;"", (VLOOKUP($C64,'Modifier ID'!$B$4:$F$15,2,FALSE)), "")</f>
        <v>Metres wide</v>
      </c>
      <c r="F64" s="68">
        <v>0</v>
      </c>
      <c r="G64" s="69"/>
      <c r="H64" s="69">
        <f>IF($C64&lt;&gt;"", (VLOOKUP($C64,'Input key'!$B$4:$I$15,3,FALSE)), "")</f>
        <v>1</v>
      </c>
      <c r="I64" s="69">
        <f>IF($C64&lt;&gt;"", (VLOOKUP($C64,'Input key'!$B$4:$I$15,5,FALSE)), "")</f>
        <v>2.5</v>
      </c>
      <c r="J64" s="73">
        <f>IF($C64&lt;&gt;"", (VLOOKUP($C64,'Input key'!$B$4:$I$15,6,FALSE)), "")</f>
        <v>4</v>
      </c>
      <c r="K64" s="73">
        <f>IF($C64&lt;&gt;"", (VLOOKUP($C64,'Input key'!$B$4:$I$15,7,FALSE)), "")</f>
        <v>3.5</v>
      </c>
      <c r="L64" s="73">
        <f>IF($C64&lt;&gt;"", (VLOOKUP($C64,'Input key'!$B$4:$I$15,8,FALSE)), "")</f>
        <v>4</v>
      </c>
      <c r="M64" s="9"/>
      <c r="N64" s="4">
        <f t="shared" si="2"/>
        <v>0</v>
      </c>
    </row>
    <row r="65" spans="2:14" ht="18" x14ac:dyDescent="0.35">
      <c r="B65" s="69" t="str">
        <f>IF($C65&lt;&gt;"", (VLOOKUP($C65,'Input key'!$B$4:$I$15,4,FALSE)), "")</f>
        <v>Long-term</v>
      </c>
      <c r="C65" s="69" t="s">
        <v>42</v>
      </c>
      <c r="D65" s="70">
        <v>40</v>
      </c>
      <c r="E65" s="69" t="str">
        <f>IF($C65&lt;&gt;"", (VLOOKUP($C65,'Modifier ID'!$B$4:$F$15,2,FALSE)), "")</f>
        <v>Percentage of farm</v>
      </c>
      <c r="F65" s="68">
        <v>2</v>
      </c>
      <c r="G65" s="69"/>
      <c r="H65" s="69">
        <f>IF($C65&lt;&gt;"", (VLOOKUP($C65,'Input key'!$B$4:$I$15,3,FALSE)), "")</f>
        <v>1</v>
      </c>
      <c r="I65" s="69">
        <f>IF($C65&lt;&gt;"", (VLOOKUP($C65,'Input key'!$B$4:$I$15,5,FALSE)), "")</f>
        <v>1.5</v>
      </c>
      <c r="J65" s="73">
        <f>IF($C65&lt;&gt;"", (VLOOKUP($C65,'Input key'!$B$4:$I$15,6,FALSE)), "")</f>
        <v>4</v>
      </c>
      <c r="K65" s="73">
        <f>IF($C65&lt;&gt;"", (VLOOKUP($C65,'Input key'!$B$4:$I$15,7,FALSE)), "")</f>
        <v>4.5</v>
      </c>
      <c r="L65" s="73">
        <f>IF($C65&lt;&gt;"", (VLOOKUP($C65,'Input key'!$B$4:$I$15,8,FALSE)), "")</f>
        <v>5</v>
      </c>
      <c r="M65" s="9"/>
      <c r="N65" s="4">
        <f t="shared" si="2"/>
        <v>35.799999999999997</v>
      </c>
    </row>
    <row r="66" spans="2:14" ht="15.6" x14ac:dyDescent="0.3">
      <c r="C66" s="2"/>
      <c r="D66" s="2"/>
      <c r="E66" s="2"/>
      <c r="F66" s="2"/>
      <c r="H66" s="2"/>
      <c r="I66" s="2"/>
      <c r="J66" s="2"/>
      <c r="K66" s="2"/>
      <c r="L66" s="2"/>
      <c r="M66" s="2"/>
      <c r="N66" s="2"/>
    </row>
    <row r="67" spans="2:14" ht="21" x14ac:dyDescent="0.4">
      <c r="C67" s="2"/>
      <c r="D67" s="2"/>
      <c r="E67" s="2"/>
      <c r="F67" s="2"/>
      <c r="G67" s="2"/>
      <c r="H67" s="2"/>
      <c r="I67" s="2"/>
      <c r="J67" s="2"/>
      <c r="K67" s="2"/>
      <c r="L67" s="2"/>
      <c r="M67" s="5" t="s">
        <v>7</v>
      </c>
      <c r="N67" s="6">
        <f>SUM(N61:N65)</f>
        <v>73.599999999999994</v>
      </c>
    </row>
    <row r="70" spans="2:14" ht="15" thickBot="1" x14ac:dyDescent="0.35"/>
    <row r="71" spans="2:14" ht="18" x14ac:dyDescent="0.35">
      <c r="B71" s="204" t="s">
        <v>118</v>
      </c>
      <c r="C71" s="206"/>
      <c r="D71" s="206"/>
      <c r="E71" s="206" t="s">
        <v>119</v>
      </c>
      <c r="F71" s="206"/>
      <c r="G71" s="206"/>
      <c r="H71" s="206"/>
      <c r="I71" s="206" t="s">
        <v>120</v>
      </c>
      <c r="J71" s="206"/>
      <c r="K71" s="206"/>
      <c r="L71" s="207"/>
    </row>
    <row r="72" spans="2:14" ht="18" x14ac:dyDescent="0.35">
      <c r="B72" s="16" t="s">
        <v>7</v>
      </c>
      <c r="C72" s="18" t="s">
        <v>93</v>
      </c>
      <c r="D72" s="18" t="s">
        <v>94</v>
      </c>
      <c r="E72" s="18" t="s">
        <v>7</v>
      </c>
      <c r="F72" s="18" t="s">
        <v>93</v>
      </c>
      <c r="G72" s="18" t="s">
        <v>94</v>
      </c>
      <c r="H72" s="18" t="s">
        <v>95</v>
      </c>
      <c r="I72" s="18" t="s">
        <v>7</v>
      </c>
      <c r="J72" s="18" t="s">
        <v>93</v>
      </c>
      <c r="K72" s="18" t="s">
        <v>94</v>
      </c>
      <c r="L72" s="19" t="s">
        <v>95</v>
      </c>
    </row>
    <row r="73" spans="2:14" ht="90.6" thickBot="1" x14ac:dyDescent="0.35">
      <c r="B73" s="96">
        <f>N42</f>
        <v>108.8</v>
      </c>
      <c r="C73" s="45">
        <v>2</v>
      </c>
      <c r="D73" s="45" t="s">
        <v>102</v>
      </c>
      <c r="E73" s="86">
        <f>N54</f>
        <v>138.6</v>
      </c>
      <c r="F73" s="86">
        <v>3</v>
      </c>
      <c r="G73" s="86" t="s">
        <v>104</v>
      </c>
      <c r="H73" s="87" t="s">
        <v>121</v>
      </c>
      <c r="I73" s="46">
        <f>N67</f>
        <v>73.599999999999994</v>
      </c>
      <c r="J73" s="46">
        <v>1</v>
      </c>
      <c r="K73" s="46" t="s">
        <v>98</v>
      </c>
      <c r="L73" s="47" t="s">
        <v>122</v>
      </c>
    </row>
  </sheetData>
  <sheetProtection algorithmName="SHA-512" hashValue="pI4U0YVRoEMWTiX0q/iPz8g3GKpxinTbKsWdOATNsqVwu95ZXJR4TkbOvQXcswG7igkQ1Tc2Q2gTOU3Iz0akPA==" saltValue="Y1ONesGy0omkZDPEV2WQhA==" spinCount="100000" sheet="1" objects="1" scenarios="1"/>
  <mergeCells count="33">
    <mergeCell ref="B34:B36"/>
    <mergeCell ref="C34:C36"/>
    <mergeCell ref="D34:D36"/>
    <mergeCell ref="E34:E36"/>
    <mergeCell ref="B45:B47"/>
    <mergeCell ref="C45:C47"/>
    <mergeCell ref="D45:D47"/>
    <mergeCell ref="E45:E47"/>
    <mergeCell ref="F45:F47"/>
    <mergeCell ref="F34:F36"/>
    <mergeCell ref="G34:G36"/>
    <mergeCell ref="H34:H36"/>
    <mergeCell ref="N34:N36"/>
    <mergeCell ref="J35:L35"/>
    <mergeCell ref="N45:N47"/>
    <mergeCell ref="J46:L46"/>
    <mergeCell ref="I34:I36"/>
    <mergeCell ref="G45:G47"/>
    <mergeCell ref="H45:H47"/>
    <mergeCell ref="I45:I47"/>
    <mergeCell ref="B71:D71"/>
    <mergeCell ref="E71:H71"/>
    <mergeCell ref="I71:L71"/>
    <mergeCell ref="N58:N60"/>
    <mergeCell ref="J59:L59"/>
    <mergeCell ref="B58:B60"/>
    <mergeCell ref="C58:C60"/>
    <mergeCell ref="D58:D60"/>
    <mergeCell ref="E58:E60"/>
    <mergeCell ref="F58:F60"/>
    <mergeCell ref="G58:G60"/>
    <mergeCell ref="H58:H60"/>
    <mergeCell ref="I58:I60"/>
  </mergeCells>
  <conditionalFormatting sqref="B37:B40 B48:B52">
    <cfRule type="containsText" dxfId="3" priority="5" operator="containsText" text="Long-term">
      <formula>NOT(ISERROR(SEARCH("Long-term",B37)))</formula>
    </cfRule>
    <cfRule type="containsText" dxfId="2" priority="6" operator="containsText" text="Short-term">
      <formula>NOT(ISERROR(SEARCH("Short-term",B37)))</formula>
    </cfRule>
  </conditionalFormatting>
  <conditionalFormatting sqref="B61:B65">
    <cfRule type="containsText" dxfId="1" priority="1" operator="containsText" text="Long-term">
      <formula>NOT(ISERROR(SEARCH("Long-term",B61)))</formula>
    </cfRule>
    <cfRule type="containsText" dxfId="0" priority="2" operator="containsText" text="Short-term">
      <formula>NOT(ISERROR(SEARCH("Short-term",B61)))</formula>
    </cfRule>
  </conditionalFormatting>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8702BBAF-EF50-4166-BFB1-B31AB21AECAD}">
          <x14:formula1>
            <xm:f>'Input key'!$B$4:$B$15</xm:f>
          </x14:formula1>
          <xm:sqref>C37:C40 C48:C52 C61:C65</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E0510B-4091-44EE-859F-EB842B1ACCFF}">
  <dimension ref="A1:H68"/>
  <sheetViews>
    <sheetView workbookViewId="0">
      <selection activeCell="D8" sqref="D8"/>
    </sheetView>
  </sheetViews>
  <sheetFormatPr defaultColWidth="8.88671875" defaultRowHeight="14.4" x14ac:dyDescent="0.3"/>
  <cols>
    <col min="1" max="1" width="26.33203125" style="59" customWidth="1"/>
    <col min="2" max="2" width="23.33203125" customWidth="1"/>
    <col min="3" max="3" width="54.6640625" style="50" customWidth="1"/>
    <col min="4" max="4" width="26.109375" bestFit="1" customWidth="1"/>
    <col min="5" max="5" width="17.44140625" bestFit="1" customWidth="1"/>
    <col min="6" max="6" width="23.33203125" customWidth="1"/>
    <col min="7" max="7" width="17.6640625" customWidth="1"/>
    <col min="8" max="8" width="15" customWidth="1"/>
  </cols>
  <sheetData>
    <row r="1" spans="1:8" x14ac:dyDescent="0.3">
      <c r="A1" s="103" t="s">
        <v>123</v>
      </c>
      <c r="B1" s="148" t="s">
        <v>124</v>
      </c>
      <c r="C1" s="104"/>
      <c r="D1" s="31"/>
      <c r="E1" s="31"/>
      <c r="F1" s="31" t="s">
        <v>125</v>
      </c>
    </row>
    <row r="2" spans="1:8" x14ac:dyDescent="0.3">
      <c r="B2" s="148" t="s">
        <v>126</v>
      </c>
    </row>
    <row r="3" spans="1:8" x14ac:dyDescent="0.3">
      <c r="A3" s="50"/>
      <c r="B3" s="148" t="s">
        <v>127</v>
      </c>
    </row>
    <row r="5" spans="1:8" ht="18" x14ac:dyDescent="0.35">
      <c r="A5" s="60" t="s">
        <v>128</v>
      </c>
      <c r="B5" s="48"/>
    </row>
    <row r="6" spans="1:8" ht="18" x14ac:dyDescent="0.35">
      <c r="A6" s="100" t="s">
        <v>129</v>
      </c>
      <c r="B6" s="101"/>
      <c r="C6" s="102">
        <f>AVERAGE(F9:F68)</f>
        <v>482.63616666666661</v>
      </c>
      <c r="D6" s="49"/>
      <c r="E6" s="49"/>
    </row>
    <row r="8" spans="1:8" ht="31.2" x14ac:dyDescent="0.3">
      <c r="A8" s="51" t="s">
        <v>130</v>
      </c>
      <c r="B8" s="51" t="s">
        <v>131</v>
      </c>
      <c r="C8" s="51" t="s">
        <v>132</v>
      </c>
      <c r="D8" s="51" t="s">
        <v>133</v>
      </c>
      <c r="E8" s="51" t="s">
        <v>134</v>
      </c>
      <c r="F8" s="51" t="s">
        <v>135</v>
      </c>
      <c r="G8" s="51" t="s">
        <v>136</v>
      </c>
      <c r="H8" s="58" t="s">
        <v>137</v>
      </c>
    </row>
    <row r="9" spans="1:8" ht="55.95" customHeight="1" x14ac:dyDescent="0.3">
      <c r="A9" s="56" t="s">
        <v>138</v>
      </c>
      <c r="B9" s="53" t="s">
        <v>139</v>
      </c>
      <c r="C9" s="56" t="s">
        <v>140</v>
      </c>
      <c r="D9" s="57" t="s">
        <v>141</v>
      </c>
      <c r="E9" s="57" t="s">
        <v>142</v>
      </c>
      <c r="F9" s="54">
        <v>363</v>
      </c>
      <c r="G9" s="54">
        <f t="shared" ref="G9:G40" si="0">F9/$C$6</f>
        <v>0.75211935008324082</v>
      </c>
      <c r="H9" s="52"/>
    </row>
    <row r="10" spans="1:8" ht="28.8" x14ac:dyDescent="0.3">
      <c r="A10" s="61" t="s">
        <v>143</v>
      </c>
      <c r="B10" s="53" t="s">
        <v>144</v>
      </c>
      <c r="C10" s="53" t="s">
        <v>145</v>
      </c>
      <c r="D10" s="52" t="s">
        <v>146</v>
      </c>
      <c r="E10" s="52" t="s">
        <v>147</v>
      </c>
      <c r="F10" s="54">
        <v>849</v>
      </c>
      <c r="G10" s="54">
        <f t="shared" si="0"/>
        <v>1.7590890584591501</v>
      </c>
      <c r="H10" s="52"/>
    </row>
    <row r="11" spans="1:8" ht="28.8" x14ac:dyDescent="0.3">
      <c r="A11" s="61" t="s">
        <v>143</v>
      </c>
      <c r="B11" s="53" t="s">
        <v>144</v>
      </c>
      <c r="C11" s="53" t="s">
        <v>148</v>
      </c>
      <c r="D11" s="52" t="s">
        <v>149</v>
      </c>
      <c r="E11" s="52" t="s">
        <v>147</v>
      </c>
      <c r="F11" s="54">
        <v>385</v>
      </c>
      <c r="G11" s="54">
        <f t="shared" si="0"/>
        <v>0.79770234099737669</v>
      </c>
      <c r="H11" s="52"/>
    </row>
    <row r="12" spans="1:8" ht="28.8" x14ac:dyDescent="0.3">
      <c r="A12" s="61" t="s">
        <v>143</v>
      </c>
      <c r="B12" s="53" t="s">
        <v>144</v>
      </c>
      <c r="C12" s="53" t="s">
        <v>150</v>
      </c>
      <c r="D12" s="52" t="s">
        <v>146</v>
      </c>
      <c r="E12" s="52" t="s">
        <v>147</v>
      </c>
      <c r="F12" s="54">
        <v>385</v>
      </c>
      <c r="G12" s="54">
        <f t="shared" si="0"/>
        <v>0.79770234099737669</v>
      </c>
      <c r="H12" s="52"/>
    </row>
    <row r="13" spans="1:8" ht="28.8" x14ac:dyDescent="0.3">
      <c r="A13" s="61" t="s">
        <v>143</v>
      </c>
      <c r="B13" s="53" t="s">
        <v>144</v>
      </c>
      <c r="C13" s="53" t="s">
        <v>151</v>
      </c>
      <c r="D13" s="52" t="s">
        <v>146</v>
      </c>
      <c r="E13" s="52" t="s">
        <v>147</v>
      </c>
      <c r="F13" s="54">
        <v>595</v>
      </c>
      <c r="G13" s="54">
        <f t="shared" si="0"/>
        <v>1.2328127088141276</v>
      </c>
      <c r="H13" s="52"/>
    </row>
    <row r="14" spans="1:8" ht="28.8" x14ac:dyDescent="0.3">
      <c r="A14" s="61" t="s">
        <v>143</v>
      </c>
      <c r="B14" s="53" t="s">
        <v>144</v>
      </c>
      <c r="C14" s="53" t="s">
        <v>152</v>
      </c>
      <c r="D14" s="52" t="s">
        <v>149</v>
      </c>
      <c r="E14" s="52" t="s">
        <v>147</v>
      </c>
      <c r="F14" s="54">
        <v>248</v>
      </c>
      <c r="G14" s="54">
        <f t="shared" si="0"/>
        <v>0.51384462485025817</v>
      </c>
      <c r="H14" s="52"/>
    </row>
    <row r="15" spans="1:8" ht="28.8" x14ac:dyDescent="0.3">
      <c r="A15" s="61" t="s">
        <v>143</v>
      </c>
      <c r="B15" s="53" t="s">
        <v>144</v>
      </c>
      <c r="C15" s="53" t="s">
        <v>153</v>
      </c>
      <c r="D15" s="52" t="s">
        <v>146</v>
      </c>
      <c r="E15" s="52" t="s">
        <v>147</v>
      </c>
      <c r="F15" s="54">
        <v>248</v>
      </c>
      <c r="G15" s="54">
        <f t="shared" si="0"/>
        <v>0.51384462485025817</v>
      </c>
      <c r="H15" s="52"/>
    </row>
    <row r="16" spans="1:8" x14ac:dyDescent="0.3">
      <c r="A16" s="56" t="s">
        <v>154</v>
      </c>
      <c r="B16" s="53" t="s">
        <v>139</v>
      </c>
      <c r="C16" s="56" t="s">
        <v>155</v>
      </c>
      <c r="D16" s="55" t="s">
        <v>149</v>
      </c>
      <c r="E16" s="57" t="s">
        <v>156</v>
      </c>
      <c r="F16" s="54">
        <v>5</v>
      </c>
      <c r="G16" s="54">
        <f t="shared" si="0"/>
        <v>1.0359770662303593E-2</v>
      </c>
      <c r="H16" s="52"/>
    </row>
    <row r="17" spans="1:8" x14ac:dyDescent="0.3">
      <c r="A17" s="56" t="s">
        <v>154</v>
      </c>
      <c r="B17" s="53" t="s">
        <v>139</v>
      </c>
      <c r="C17" s="56" t="s">
        <v>157</v>
      </c>
      <c r="D17" s="55" t="s">
        <v>149</v>
      </c>
      <c r="E17" s="57" t="s">
        <v>156</v>
      </c>
      <c r="F17" s="54">
        <v>10</v>
      </c>
      <c r="G17" s="54">
        <f t="shared" si="0"/>
        <v>2.0719541324607186E-2</v>
      </c>
      <c r="H17" s="52"/>
    </row>
    <row r="18" spans="1:8" x14ac:dyDescent="0.3">
      <c r="A18" s="56" t="s">
        <v>154</v>
      </c>
      <c r="B18" s="53" t="s">
        <v>139</v>
      </c>
      <c r="C18" s="56" t="s">
        <v>158</v>
      </c>
      <c r="D18" s="55" t="s">
        <v>149</v>
      </c>
      <c r="E18" s="57" t="s">
        <v>156</v>
      </c>
      <c r="F18" s="54">
        <v>13</v>
      </c>
      <c r="G18" s="54">
        <f t="shared" si="0"/>
        <v>2.693540372198934E-2</v>
      </c>
      <c r="H18" s="52"/>
    </row>
    <row r="19" spans="1:8" ht="28.8" x14ac:dyDescent="0.3">
      <c r="A19" s="56" t="s">
        <v>159</v>
      </c>
      <c r="B19" s="53" t="s">
        <v>139</v>
      </c>
      <c r="C19" s="56" t="s">
        <v>160</v>
      </c>
      <c r="D19" s="55" t="s">
        <v>149</v>
      </c>
      <c r="E19" s="55" t="s">
        <v>147</v>
      </c>
      <c r="F19" s="54">
        <v>515</v>
      </c>
      <c r="G19" s="54">
        <f t="shared" si="0"/>
        <v>1.0670563782172702</v>
      </c>
      <c r="H19" s="52"/>
    </row>
    <row r="20" spans="1:8" ht="28.8" x14ac:dyDescent="0.3">
      <c r="A20" s="56" t="s">
        <v>159</v>
      </c>
      <c r="B20" s="53" t="s">
        <v>139</v>
      </c>
      <c r="C20" s="56" t="s">
        <v>161</v>
      </c>
      <c r="D20" s="55" t="s">
        <v>149</v>
      </c>
      <c r="E20" s="55" t="s">
        <v>147</v>
      </c>
      <c r="F20" s="54">
        <v>235</v>
      </c>
      <c r="G20" s="54">
        <f t="shared" si="0"/>
        <v>0.48690922112826884</v>
      </c>
      <c r="H20" s="52"/>
    </row>
    <row r="21" spans="1:8" ht="28.8" x14ac:dyDescent="0.3">
      <c r="A21" s="56" t="s">
        <v>159</v>
      </c>
      <c r="B21" s="53" t="s">
        <v>139</v>
      </c>
      <c r="C21" s="56" t="s">
        <v>162</v>
      </c>
      <c r="D21" s="57" t="s">
        <v>163</v>
      </c>
      <c r="E21" s="55" t="s">
        <v>147</v>
      </c>
      <c r="F21" s="54">
        <v>681</v>
      </c>
      <c r="G21" s="54">
        <f t="shared" si="0"/>
        <v>1.4110007642057494</v>
      </c>
      <c r="H21" s="52"/>
    </row>
    <row r="22" spans="1:8" ht="28.8" x14ac:dyDescent="0.3">
      <c r="A22" s="56" t="s">
        <v>159</v>
      </c>
      <c r="B22" s="53" t="s">
        <v>139</v>
      </c>
      <c r="C22" s="56" t="s">
        <v>164</v>
      </c>
      <c r="D22" s="57" t="s">
        <v>163</v>
      </c>
      <c r="E22" s="55" t="s">
        <v>147</v>
      </c>
      <c r="F22" s="54">
        <v>311</v>
      </c>
      <c r="G22" s="54">
        <f t="shared" si="0"/>
        <v>0.64437773519528352</v>
      </c>
      <c r="H22" s="52"/>
    </row>
    <row r="23" spans="1:8" ht="28.8" x14ac:dyDescent="0.3">
      <c r="A23" s="56" t="s">
        <v>159</v>
      </c>
      <c r="B23" s="53" t="s">
        <v>139</v>
      </c>
      <c r="C23" s="56" t="s">
        <v>165</v>
      </c>
      <c r="D23" s="57" t="s">
        <v>141</v>
      </c>
      <c r="E23" s="55" t="s">
        <v>147</v>
      </c>
      <c r="F23" s="54">
        <v>742</v>
      </c>
      <c r="G23" s="54">
        <f t="shared" si="0"/>
        <v>1.5373899662858532</v>
      </c>
      <c r="H23" s="52"/>
    </row>
    <row r="24" spans="1:8" ht="28.8" x14ac:dyDescent="0.3">
      <c r="A24" s="56" t="s">
        <v>159</v>
      </c>
      <c r="B24" s="53" t="s">
        <v>139</v>
      </c>
      <c r="C24" s="56" t="s">
        <v>166</v>
      </c>
      <c r="D24" s="57" t="s">
        <v>163</v>
      </c>
      <c r="E24" s="55" t="s">
        <v>147</v>
      </c>
      <c r="F24" s="54">
        <v>553</v>
      </c>
      <c r="G24" s="54">
        <f t="shared" si="0"/>
        <v>1.1457906352507774</v>
      </c>
      <c r="H24" s="52"/>
    </row>
    <row r="25" spans="1:8" ht="28.8" x14ac:dyDescent="0.3">
      <c r="A25" s="56" t="s">
        <v>167</v>
      </c>
      <c r="B25" s="53" t="s">
        <v>139</v>
      </c>
      <c r="C25" s="56" t="s">
        <v>168</v>
      </c>
      <c r="D25" s="55" t="s">
        <v>149</v>
      </c>
      <c r="E25" s="55" t="s">
        <v>147</v>
      </c>
      <c r="F25" s="54">
        <v>590</v>
      </c>
      <c r="G25" s="54">
        <f t="shared" si="0"/>
        <v>1.2224529381518239</v>
      </c>
      <c r="H25" s="52"/>
    </row>
    <row r="26" spans="1:8" ht="28.8" x14ac:dyDescent="0.3">
      <c r="A26" s="56" t="s">
        <v>167</v>
      </c>
      <c r="B26" s="53" t="s">
        <v>139</v>
      </c>
      <c r="C26" s="56" t="s">
        <v>169</v>
      </c>
      <c r="D26" s="57" t="s">
        <v>163</v>
      </c>
      <c r="E26" s="55" t="s">
        <v>147</v>
      </c>
      <c r="F26" s="54">
        <v>121</v>
      </c>
      <c r="G26" s="54">
        <f t="shared" si="0"/>
        <v>0.25070645002774694</v>
      </c>
      <c r="H26" s="52"/>
    </row>
    <row r="27" spans="1:8" ht="28.8" x14ac:dyDescent="0.3">
      <c r="A27" s="56" t="s">
        <v>167</v>
      </c>
      <c r="B27" s="53" t="s">
        <v>139</v>
      </c>
      <c r="C27" s="56" t="s">
        <v>170</v>
      </c>
      <c r="D27" s="57" t="s">
        <v>163</v>
      </c>
      <c r="E27" s="55" t="s">
        <v>147</v>
      </c>
      <c r="F27" s="54">
        <v>428</v>
      </c>
      <c r="G27" s="54">
        <f t="shared" si="0"/>
        <v>0.88679636869318756</v>
      </c>
      <c r="H27" s="52"/>
    </row>
    <row r="28" spans="1:8" ht="28.8" x14ac:dyDescent="0.3">
      <c r="A28" s="56" t="s">
        <v>167</v>
      </c>
      <c r="B28" s="53" t="s">
        <v>139</v>
      </c>
      <c r="C28" s="56" t="s">
        <v>171</v>
      </c>
      <c r="D28" s="57" t="s">
        <v>163</v>
      </c>
      <c r="E28" s="55" t="s">
        <v>147</v>
      </c>
      <c r="F28" s="54">
        <v>28</v>
      </c>
      <c r="G28" s="54">
        <f t="shared" si="0"/>
        <v>5.8014715708900121E-2</v>
      </c>
      <c r="H28" s="52"/>
    </row>
    <row r="29" spans="1:8" ht="28.8" x14ac:dyDescent="0.3">
      <c r="A29" s="56" t="s">
        <v>167</v>
      </c>
      <c r="B29" s="53" t="s">
        <v>139</v>
      </c>
      <c r="C29" s="56" t="s">
        <v>172</v>
      </c>
      <c r="D29" s="57" t="s">
        <v>141</v>
      </c>
      <c r="E29" s="57" t="s">
        <v>173</v>
      </c>
      <c r="F29" s="54">
        <v>1.17</v>
      </c>
      <c r="G29" s="54">
        <f t="shared" si="0"/>
        <v>2.4241863349790406E-3</v>
      </c>
      <c r="H29" s="52"/>
    </row>
    <row r="30" spans="1:8" ht="28.8" x14ac:dyDescent="0.3">
      <c r="A30" s="56" t="s">
        <v>167</v>
      </c>
      <c r="B30" s="53" t="s">
        <v>139</v>
      </c>
      <c r="C30" s="56" t="s">
        <v>174</v>
      </c>
      <c r="D30" s="55" t="s">
        <v>149</v>
      </c>
      <c r="E30" s="55" t="s">
        <v>147</v>
      </c>
      <c r="F30" s="54">
        <v>333</v>
      </c>
      <c r="G30" s="54">
        <f t="shared" si="0"/>
        <v>0.68996072610941928</v>
      </c>
      <c r="H30" s="52"/>
    </row>
    <row r="31" spans="1:8" ht="28.8" x14ac:dyDescent="0.3">
      <c r="A31" s="61" t="s">
        <v>175</v>
      </c>
      <c r="B31" s="53" t="s">
        <v>144</v>
      </c>
      <c r="C31" s="53" t="s">
        <v>176</v>
      </c>
      <c r="D31" s="52" t="s">
        <v>141</v>
      </c>
      <c r="E31" s="52" t="s">
        <v>147</v>
      </c>
      <c r="F31" s="54">
        <v>1070</v>
      </c>
      <c r="G31" s="54">
        <f t="shared" si="0"/>
        <v>2.2169909217329691</v>
      </c>
      <c r="H31" s="52"/>
    </row>
    <row r="32" spans="1:8" ht="28.8" x14ac:dyDescent="0.3">
      <c r="A32" s="56" t="s">
        <v>177</v>
      </c>
      <c r="B32" s="53" t="s">
        <v>139</v>
      </c>
      <c r="C32" s="56" t="s">
        <v>178</v>
      </c>
      <c r="D32" s="55" t="s">
        <v>149</v>
      </c>
      <c r="E32" s="55" t="s">
        <v>147</v>
      </c>
      <c r="F32" s="54">
        <v>798</v>
      </c>
      <c r="G32" s="54">
        <f t="shared" si="0"/>
        <v>1.6534193977036533</v>
      </c>
      <c r="H32" s="52"/>
    </row>
    <row r="33" spans="1:8" ht="28.8" x14ac:dyDescent="0.3">
      <c r="A33" s="61" t="s">
        <v>179</v>
      </c>
      <c r="B33" s="53" t="s">
        <v>144</v>
      </c>
      <c r="C33" s="53" t="s">
        <v>180</v>
      </c>
      <c r="D33" s="52" t="s">
        <v>146</v>
      </c>
      <c r="E33" s="52" t="s">
        <v>147</v>
      </c>
      <c r="F33" s="54">
        <v>1409</v>
      </c>
      <c r="G33" s="54">
        <f t="shared" si="0"/>
        <v>2.9193833726371525</v>
      </c>
      <c r="H33" s="52"/>
    </row>
    <row r="34" spans="1:8" ht="28.8" x14ac:dyDescent="0.3">
      <c r="A34" s="61" t="s">
        <v>179</v>
      </c>
      <c r="B34" s="53" t="s">
        <v>144</v>
      </c>
      <c r="C34" s="53" t="s">
        <v>181</v>
      </c>
      <c r="D34" s="52" t="s">
        <v>146</v>
      </c>
      <c r="E34" s="52" t="s">
        <v>147</v>
      </c>
      <c r="F34" s="54">
        <v>1381</v>
      </c>
      <c r="G34" s="54">
        <f t="shared" si="0"/>
        <v>2.8613686569282524</v>
      </c>
      <c r="H34" s="52"/>
    </row>
    <row r="35" spans="1:8" ht="28.8" x14ac:dyDescent="0.3">
      <c r="A35" s="56" t="s">
        <v>182</v>
      </c>
      <c r="B35" s="53" t="s">
        <v>139</v>
      </c>
      <c r="C35" s="56" t="s">
        <v>183</v>
      </c>
      <c r="D35" s="55" t="s">
        <v>149</v>
      </c>
      <c r="E35" s="55" t="s">
        <v>147</v>
      </c>
      <c r="F35" s="54">
        <v>50</v>
      </c>
      <c r="G35" s="54">
        <f t="shared" si="0"/>
        <v>0.10359770662303593</v>
      </c>
      <c r="H35" s="52"/>
    </row>
    <row r="36" spans="1:8" x14ac:dyDescent="0.3">
      <c r="A36" s="56" t="s">
        <v>182</v>
      </c>
      <c r="B36" s="53" t="s">
        <v>139</v>
      </c>
      <c r="C36" s="56" t="s">
        <v>184</v>
      </c>
      <c r="D36" s="57" t="s">
        <v>185</v>
      </c>
      <c r="E36" s="55" t="s">
        <v>147</v>
      </c>
      <c r="F36" s="54">
        <v>7</v>
      </c>
      <c r="G36" s="54">
        <f t="shared" si="0"/>
        <v>1.450367892722503E-2</v>
      </c>
      <c r="H36" s="52"/>
    </row>
    <row r="37" spans="1:8" ht="28.8" x14ac:dyDescent="0.3">
      <c r="A37" s="56" t="s">
        <v>182</v>
      </c>
      <c r="B37" s="53" t="s">
        <v>139</v>
      </c>
      <c r="C37" s="56" t="s">
        <v>186</v>
      </c>
      <c r="D37" s="57" t="s">
        <v>146</v>
      </c>
      <c r="E37" s="55" t="s">
        <v>147</v>
      </c>
      <c r="F37" s="54">
        <v>160</v>
      </c>
      <c r="G37" s="54">
        <f t="shared" si="0"/>
        <v>0.33151266119371497</v>
      </c>
      <c r="H37" s="52"/>
    </row>
    <row r="38" spans="1:8" x14ac:dyDescent="0.3">
      <c r="A38" s="56" t="s">
        <v>182</v>
      </c>
      <c r="B38" s="53" t="s">
        <v>139</v>
      </c>
      <c r="C38" s="56" t="s">
        <v>187</v>
      </c>
      <c r="D38" s="52" t="s">
        <v>188</v>
      </c>
      <c r="E38" s="55" t="s">
        <v>147</v>
      </c>
      <c r="F38" s="54">
        <v>181</v>
      </c>
      <c r="G38" s="54">
        <f t="shared" si="0"/>
        <v>0.37502369797539004</v>
      </c>
      <c r="H38" s="52"/>
    </row>
    <row r="39" spans="1:8" ht="28.8" x14ac:dyDescent="0.3">
      <c r="A39" s="61" t="s">
        <v>189</v>
      </c>
      <c r="B39" s="53" t="s">
        <v>144</v>
      </c>
      <c r="C39" s="53" t="s">
        <v>190</v>
      </c>
      <c r="D39" s="52" t="s">
        <v>149</v>
      </c>
      <c r="E39" s="52" t="s">
        <v>147</v>
      </c>
      <c r="F39" s="54">
        <v>66</v>
      </c>
      <c r="G39" s="54">
        <f t="shared" si="0"/>
        <v>0.13674897274240744</v>
      </c>
      <c r="H39" s="52"/>
    </row>
    <row r="40" spans="1:8" ht="28.8" x14ac:dyDescent="0.3">
      <c r="A40" s="56" t="s">
        <v>191</v>
      </c>
      <c r="B40" s="53" t="s">
        <v>139</v>
      </c>
      <c r="C40" s="56" t="s">
        <v>192</v>
      </c>
      <c r="D40" s="57" t="s">
        <v>141</v>
      </c>
      <c r="E40" s="55" t="s">
        <v>147</v>
      </c>
      <c r="F40" s="54">
        <v>588</v>
      </c>
      <c r="G40" s="54">
        <f t="shared" si="0"/>
        <v>1.2183090298869026</v>
      </c>
      <c r="H40" s="52"/>
    </row>
    <row r="41" spans="1:8" ht="28.8" x14ac:dyDescent="0.3">
      <c r="A41" s="61" t="s">
        <v>193</v>
      </c>
      <c r="B41" s="53" t="s">
        <v>139</v>
      </c>
      <c r="C41" s="56" t="s">
        <v>194</v>
      </c>
      <c r="D41" s="55" t="s">
        <v>149</v>
      </c>
      <c r="E41" s="55" t="s">
        <v>147</v>
      </c>
      <c r="F41" s="54">
        <v>6</v>
      </c>
      <c r="G41" s="54">
        <f t="shared" ref="G41:G68" si="1">F41/$C$6</f>
        <v>1.2431724794764312E-2</v>
      </c>
      <c r="H41" s="52"/>
    </row>
    <row r="42" spans="1:8" x14ac:dyDescent="0.3">
      <c r="A42" s="61" t="s">
        <v>193</v>
      </c>
      <c r="B42" s="53" t="s">
        <v>139</v>
      </c>
      <c r="C42" s="56" t="s">
        <v>195</v>
      </c>
      <c r="D42" s="55" t="s">
        <v>149</v>
      </c>
      <c r="E42" s="55" t="s">
        <v>147</v>
      </c>
      <c r="F42" s="54">
        <v>382</v>
      </c>
      <c r="G42" s="54">
        <f t="shared" si="1"/>
        <v>0.79148647859999455</v>
      </c>
      <c r="H42" s="52"/>
    </row>
    <row r="43" spans="1:8" x14ac:dyDescent="0.3">
      <c r="A43" s="61" t="s">
        <v>193</v>
      </c>
      <c r="B43" s="53" t="s">
        <v>139</v>
      </c>
      <c r="C43" s="56" t="s">
        <v>196</v>
      </c>
      <c r="D43" s="55" t="s">
        <v>149</v>
      </c>
      <c r="E43" s="55" t="s">
        <v>147</v>
      </c>
      <c r="F43" s="54">
        <v>129</v>
      </c>
      <c r="G43" s="54">
        <f t="shared" si="1"/>
        <v>0.26728208308743268</v>
      </c>
      <c r="H43" s="52"/>
    </row>
    <row r="44" spans="1:8" x14ac:dyDescent="0.3">
      <c r="A44" s="61" t="s">
        <v>193</v>
      </c>
      <c r="B44" s="53" t="s">
        <v>139</v>
      </c>
      <c r="C44" s="53" t="s">
        <v>197</v>
      </c>
      <c r="D44" s="55" t="s">
        <v>149</v>
      </c>
      <c r="E44" s="55" t="s">
        <v>147</v>
      </c>
      <c r="F44" s="54">
        <v>73</v>
      </c>
      <c r="G44" s="54">
        <f t="shared" si="1"/>
        <v>0.15125265166963245</v>
      </c>
      <c r="H44" s="52"/>
    </row>
    <row r="45" spans="1:8" ht="28.8" x14ac:dyDescent="0.3">
      <c r="A45" s="56" t="s">
        <v>198</v>
      </c>
      <c r="B45" s="53" t="s">
        <v>139</v>
      </c>
      <c r="C45" s="56" t="s">
        <v>199</v>
      </c>
      <c r="D45" s="57" t="s">
        <v>141</v>
      </c>
      <c r="E45" s="57" t="s">
        <v>200</v>
      </c>
      <c r="F45" s="54">
        <v>380</v>
      </c>
      <c r="G45" s="54">
        <f t="shared" si="1"/>
        <v>0.78734257033507304</v>
      </c>
      <c r="H45" s="52"/>
    </row>
    <row r="46" spans="1:8" x14ac:dyDescent="0.3">
      <c r="A46" s="56" t="s">
        <v>198</v>
      </c>
      <c r="B46" s="53" t="s">
        <v>139</v>
      </c>
      <c r="C46" s="56" t="s">
        <v>201</v>
      </c>
      <c r="D46" s="57" t="s">
        <v>141</v>
      </c>
      <c r="E46" s="55" t="s">
        <v>147</v>
      </c>
      <c r="F46" s="54">
        <v>256</v>
      </c>
      <c r="G46" s="54">
        <f t="shared" si="1"/>
        <v>0.53042025790994396</v>
      </c>
      <c r="H46" s="52"/>
    </row>
    <row r="47" spans="1:8" ht="28.8" x14ac:dyDescent="0.3">
      <c r="A47" s="61" t="s">
        <v>202</v>
      </c>
      <c r="B47" s="53" t="s">
        <v>144</v>
      </c>
      <c r="C47" s="53" t="s">
        <v>203</v>
      </c>
      <c r="D47" s="52" t="s">
        <v>141</v>
      </c>
      <c r="E47" s="55" t="s">
        <v>147</v>
      </c>
      <c r="F47" s="54">
        <v>588</v>
      </c>
      <c r="G47" s="54">
        <f t="shared" si="1"/>
        <v>1.2183090298869026</v>
      </c>
      <c r="H47" s="52"/>
    </row>
    <row r="48" spans="1:8" ht="28.8" x14ac:dyDescent="0.3">
      <c r="A48" s="56" t="s">
        <v>204</v>
      </c>
      <c r="B48" s="53" t="s">
        <v>139</v>
      </c>
      <c r="C48" s="56" t="s">
        <v>205</v>
      </c>
      <c r="D48" s="57" t="s">
        <v>146</v>
      </c>
      <c r="E48" s="55" t="s">
        <v>147</v>
      </c>
      <c r="F48" s="54">
        <v>56</v>
      </c>
      <c r="G48" s="54">
        <f t="shared" si="1"/>
        <v>0.11602943141780024</v>
      </c>
      <c r="H48" s="52"/>
    </row>
    <row r="49" spans="1:8" x14ac:dyDescent="0.3">
      <c r="A49" s="56" t="s">
        <v>204</v>
      </c>
      <c r="B49" s="53" t="s">
        <v>139</v>
      </c>
      <c r="C49" s="56" t="s">
        <v>206</v>
      </c>
      <c r="D49" s="57" t="s">
        <v>207</v>
      </c>
      <c r="E49" s="55" t="s">
        <v>147</v>
      </c>
      <c r="F49" s="54">
        <v>350</v>
      </c>
      <c r="G49" s="54">
        <f t="shared" si="1"/>
        <v>0.7251839463612515</v>
      </c>
      <c r="H49" s="52"/>
    </row>
    <row r="50" spans="1:8" x14ac:dyDescent="0.3">
      <c r="A50" s="56" t="s">
        <v>204</v>
      </c>
      <c r="B50" s="53" t="s">
        <v>139</v>
      </c>
      <c r="C50" s="56" t="s">
        <v>208</v>
      </c>
      <c r="D50" s="57" t="s">
        <v>146</v>
      </c>
      <c r="E50" s="55" t="s">
        <v>147</v>
      </c>
      <c r="F50" s="54">
        <v>127</v>
      </c>
      <c r="G50" s="54">
        <f t="shared" si="1"/>
        <v>0.26313817482251128</v>
      </c>
      <c r="H50" s="52"/>
    </row>
    <row r="51" spans="1:8" ht="28.8" x14ac:dyDescent="0.3">
      <c r="A51" s="61" t="s">
        <v>209</v>
      </c>
      <c r="B51" s="53" t="s">
        <v>144</v>
      </c>
      <c r="C51" s="53" t="s">
        <v>210</v>
      </c>
      <c r="D51" s="52" t="s">
        <v>141</v>
      </c>
      <c r="E51" s="52" t="s">
        <v>147</v>
      </c>
      <c r="F51" s="54">
        <v>1182</v>
      </c>
      <c r="G51" s="54">
        <f t="shared" si="1"/>
        <v>2.4490497845685693</v>
      </c>
      <c r="H51" s="52"/>
    </row>
    <row r="52" spans="1:8" ht="28.8" x14ac:dyDescent="0.3">
      <c r="A52" s="61" t="s">
        <v>209</v>
      </c>
      <c r="B52" s="53" t="s">
        <v>144</v>
      </c>
      <c r="C52" s="53" t="s">
        <v>211</v>
      </c>
      <c r="D52" s="52" t="s">
        <v>146</v>
      </c>
      <c r="E52" s="52" t="s">
        <v>147</v>
      </c>
      <c r="F52" s="54">
        <v>1242</v>
      </c>
      <c r="G52" s="54">
        <f t="shared" si="1"/>
        <v>2.5733670325162126</v>
      </c>
      <c r="H52" s="52"/>
    </row>
    <row r="53" spans="1:8" ht="28.8" x14ac:dyDescent="0.3">
      <c r="A53" s="61" t="s">
        <v>209</v>
      </c>
      <c r="B53" s="53" t="s">
        <v>144</v>
      </c>
      <c r="C53" s="53" t="s">
        <v>212</v>
      </c>
      <c r="D53" s="52" t="s">
        <v>141</v>
      </c>
      <c r="E53" s="52" t="s">
        <v>147</v>
      </c>
      <c r="F53" s="54">
        <v>1241</v>
      </c>
      <c r="G53" s="54">
        <f t="shared" si="1"/>
        <v>2.5712950783837516</v>
      </c>
      <c r="H53" s="52"/>
    </row>
    <row r="54" spans="1:8" ht="28.8" x14ac:dyDescent="0.3">
      <c r="A54" s="61" t="s">
        <v>209</v>
      </c>
      <c r="B54" s="53" t="s">
        <v>144</v>
      </c>
      <c r="C54" s="53" t="s">
        <v>213</v>
      </c>
      <c r="D54" s="52" t="s">
        <v>146</v>
      </c>
      <c r="E54" s="52" t="s">
        <v>147</v>
      </c>
      <c r="F54" s="54">
        <v>938</v>
      </c>
      <c r="G54" s="54">
        <f t="shared" si="1"/>
        <v>1.9434929762481541</v>
      </c>
      <c r="H54" s="52"/>
    </row>
    <row r="55" spans="1:8" ht="28.8" x14ac:dyDescent="0.3">
      <c r="A55" s="61" t="s">
        <v>209</v>
      </c>
      <c r="B55" s="53" t="s">
        <v>144</v>
      </c>
      <c r="C55" s="53" t="s">
        <v>214</v>
      </c>
      <c r="D55" s="52" t="s">
        <v>146</v>
      </c>
      <c r="E55" s="52" t="s">
        <v>147</v>
      </c>
      <c r="F55" s="54">
        <v>1186</v>
      </c>
      <c r="G55" s="54">
        <f t="shared" si="1"/>
        <v>2.4573376010984123</v>
      </c>
      <c r="H55" s="52"/>
    </row>
    <row r="56" spans="1:8" ht="28.8" x14ac:dyDescent="0.3">
      <c r="A56" s="61" t="s">
        <v>209</v>
      </c>
      <c r="B56" s="53" t="s">
        <v>144</v>
      </c>
      <c r="C56" s="53" t="s">
        <v>215</v>
      </c>
      <c r="D56" s="52" t="s">
        <v>188</v>
      </c>
      <c r="E56" s="52" t="s">
        <v>147</v>
      </c>
      <c r="F56" s="54">
        <v>366</v>
      </c>
      <c r="G56" s="54">
        <f t="shared" si="1"/>
        <v>0.75833521248062297</v>
      </c>
      <c r="H56" s="52"/>
    </row>
    <row r="57" spans="1:8" ht="28.8" x14ac:dyDescent="0.3">
      <c r="A57" s="61" t="s">
        <v>216</v>
      </c>
      <c r="B57" s="53" t="s">
        <v>144</v>
      </c>
      <c r="C57" s="53" t="s">
        <v>217</v>
      </c>
      <c r="D57" s="52" t="s">
        <v>218</v>
      </c>
      <c r="E57" s="52" t="s">
        <v>147</v>
      </c>
      <c r="F57" s="54">
        <v>1489</v>
      </c>
      <c r="G57" s="54">
        <f t="shared" si="1"/>
        <v>3.08513970323401</v>
      </c>
      <c r="H57" s="52"/>
    </row>
    <row r="58" spans="1:8" x14ac:dyDescent="0.3">
      <c r="A58" s="56" t="s">
        <v>219</v>
      </c>
      <c r="B58" s="53" t="s">
        <v>139</v>
      </c>
      <c r="C58" s="56" t="s">
        <v>220</v>
      </c>
      <c r="D58" s="57" t="s">
        <v>141</v>
      </c>
      <c r="E58" s="55" t="s">
        <v>147</v>
      </c>
      <c r="F58" s="54">
        <v>489</v>
      </c>
      <c r="G58" s="54">
        <f t="shared" si="1"/>
        <v>1.0131855707732913</v>
      </c>
      <c r="H58" s="52"/>
    </row>
    <row r="59" spans="1:8" x14ac:dyDescent="0.3">
      <c r="A59" s="56" t="s">
        <v>219</v>
      </c>
      <c r="B59" s="53" t="s">
        <v>139</v>
      </c>
      <c r="C59" s="56" t="s">
        <v>221</v>
      </c>
      <c r="D59" s="57" t="s">
        <v>141</v>
      </c>
      <c r="E59" s="55" t="s">
        <v>147</v>
      </c>
      <c r="F59" s="54">
        <v>740</v>
      </c>
      <c r="G59" s="54">
        <f t="shared" si="1"/>
        <v>1.5332460580209317</v>
      </c>
      <c r="H59" s="52"/>
    </row>
    <row r="60" spans="1:8" x14ac:dyDescent="0.3">
      <c r="A60" s="56" t="s">
        <v>219</v>
      </c>
      <c r="B60" s="53" t="s">
        <v>139</v>
      </c>
      <c r="C60" s="56" t="s">
        <v>222</v>
      </c>
      <c r="D60" s="57" t="s">
        <v>141</v>
      </c>
      <c r="E60" s="55" t="s">
        <v>147</v>
      </c>
      <c r="F60" s="54">
        <v>330</v>
      </c>
      <c r="G60" s="54">
        <f t="shared" si="1"/>
        <v>0.68374486371203713</v>
      </c>
      <c r="H60" s="52"/>
    </row>
    <row r="61" spans="1:8" x14ac:dyDescent="0.3">
      <c r="A61" s="56" t="s">
        <v>219</v>
      </c>
      <c r="B61" s="53" t="s">
        <v>139</v>
      </c>
      <c r="C61" s="56" t="s">
        <v>223</v>
      </c>
      <c r="D61" s="57" t="s">
        <v>163</v>
      </c>
      <c r="E61" s="55" t="s">
        <v>147</v>
      </c>
      <c r="F61" s="54">
        <v>765</v>
      </c>
      <c r="G61" s="54">
        <f t="shared" si="1"/>
        <v>1.5850449113324496</v>
      </c>
      <c r="H61" s="52"/>
    </row>
    <row r="62" spans="1:8" x14ac:dyDescent="0.3">
      <c r="A62" s="56" t="s">
        <v>219</v>
      </c>
      <c r="B62" s="53" t="s">
        <v>139</v>
      </c>
      <c r="C62" s="56" t="s">
        <v>224</v>
      </c>
      <c r="D62" s="57" t="s">
        <v>218</v>
      </c>
      <c r="E62" s="55" t="s">
        <v>147</v>
      </c>
      <c r="F62" s="54">
        <v>1489</v>
      </c>
      <c r="G62" s="54">
        <f t="shared" si="1"/>
        <v>3.08513970323401</v>
      </c>
      <c r="H62" s="52"/>
    </row>
    <row r="63" spans="1:8" x14ac:dyDescent="0.3">
      <c r="A63" s="56" t="s">
        <v>219</v>
      </c>
      <c r="B63" s="53" t="s">
        <v>139</v>
      </c>
      <c r="C63" s="56" t="s">
        <v>225</v>
      </c>
      <c r="D63" s="57" t="s">
        <v>141</v>
      </c>
      <c r="E63" s="55" t="s">
        <v>147</v>
      </c>
      <c r="F63" s="54">
        <v>311</v>
      </c>
      <c r="G63" s="54">
        <f t="shared" si="1"/>
        <v>0.64437773519528352</v>
      </c>
      <c r="H63" s="52"/>
    </row>
    <row r="64" spans="1:8" x14ac:dyDescent="0.3">
      <c r="A64" s="56" t="s">
        <v>219</v>
      </c>
      <c r="B64" s="53" t="s">
        <v>139</v>
      </c>
      <c r="C64" s="56" t="s">
        <v>226</v>
      </c>
      <c r="D64" s="57" t="s">
        <v>163</v>
      </c>
      <c r="E64" s="55" t="s">
        <v>147</v>
      </c>
      <c r="F64" s="54">
        <v>115</v>
      </c>
      <c r="G64" s="54">
        <f t="shared" si="1"/>
        <v>0.23827472523298263</v>
      </c>
      <c r="H64" s="52"/>
    </row>
    <row r="65" spans="1:8" x14ac:dyDescent="0.3">
      <c r="A65" s="56" t="s">
        <v>219</v>
      </c>
      <c r="B65" s="53" t="s">
        <v>139</v>
      </c>
      <c r="C65" s="56" t="s">
        <v>227</v>
      </c>
      <c r="D65" s="55" t="s">
        <v>149</v>
      </c>
      <c r="E65" s="57" t="s">
        <v>228</v>
      </c>
      <c r="F65" s="54">
        <v>257</v>
      </c>
      <c r="G65" s="54">
        <f t="shared" si="1"/>
        <v>0.53249221204240471</v>
      </c>
      <c r="H65" s="52"/>
    </row>
    <row r="66" spans="1:8" x14ac:dyDescent="0.3">
      <c r="A66" s="56" t="s">
        <v>219</v>
      </c>
      <c r="B66" s="53" t="s">
        <v>139</v>
      </c>
      <c r="C66" s="56" t="s">
        <v>229</v>
      </c>
      <c r="D66" s="52" t="s">
        <v>188</v>
      </c>
      <c r="E66" s="55" t="s">
        <v>147</v>
      </c>
      <c r="F66" s="54">
        <v>366</v>
      </c>
      <c r="G66" s="54">
        <f t="shared" si="1"/>
        <v>0.75833521248062297</v>
      </c>
      <c r="H66" s="52"/>
    </row>
    <row r="67" spans="1:8" x14ac:dyDescent="0.3">
      <c r="A67" s="56" t="s">
        <v>230</v>
      </c>
      <c r="B67" s="53" t="s">
        <v>139</v>
      </c>
      <c r="C67" s="56" t="s">
        <v>231</v>
      </c>
      <c r="D67" s="57" t="s">
        <v>146</v>
      </c>
      <c r="E67" s="55" t="s">
        <v>147</v>
      </c>
      <c r="F67" s="54">
        <v>544</v>
      </c>
      <c r="G67" s="54">
        <f t="shared" si="1"/>
        <v>1.1271430480586309</v>
      </c>
      <c r="H67" s="52"/>
    </row>
    <row r="68" spans="1:8" x14ac:dyDescent="0.3">
      <c r="A68" s="56" t="s">
        <v>230</v>
      </c>
      <c r="B68" s="53" t="s">
        <v>139</v>
      </c>
      <c r="C68" s="56" t="s">
        <v>232</v>
      </c>
      <c r="D68" s="57" t="s">
        <v>141</v>
      </c>
      <c r="E68" s="55" t="s">
        <v>147</v>
      </c>
      <c r="F68" s="54">
        <v>212</v>
      </c>
      <c r="G68" s="54">
        <f t="shared" si="1"/>
        <v>0.43925427608167233</v>
      </c>
      <c r="H68" s="52"/>
    </row>
  </sheetData>
  <sheetProtection algorithmName="SHA-512" hashValue="SiKp58c8K2A9gZH6ymOKkTLKQO3mbcSDlE0pImLUNjyBeI4w+WLl/R/EiOLJETKljkyMKktOFBHDrrewjKfwhQ==" saltValue="24qE1lVIAlGDF1aP/3r4SQ==" spinCount="100000" sheet="1" objects="1" scenarios="1"/>
  <sortState xmlns:xlrd2="http://schemas.microsoft.com/office/spreadsheetml/2017/richdata2" ref="A9:H68">
    <sortCondition ref="A9:A68"/>
    <sortCondition ref="C9:C68"/>
  </sortState>
  <hyperlinks>
    <hyperlink ref="B1" r:id="rId1" xr:uid="{487CA896-10B4-43E2-80FF-184475FB58BC}"/>
    <hyperlink ref="B2" r:id="rId2" xr:uid="{AEF310ED-F78A-4C14-A447-16B72A19E8E3}"/>
    <hyperlink ref="B3" r:id="rId3" xr:uid="{D5F6CB00-3511-49F8-B67C-3D0A23BF5F4B}"/>
  </hyperlinks>
  <pageMargins left="0.7" right="0.7" top="0.75" bottom="0.75" header="0.3" footer="0.3"/>
  <pageSetup paperSize="9" orientation="portrait" r:id="rId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982838-D1B0-48A4-BB0E-A050CCB65866}">
  <dimension ref="A2:AG31"/>
  <sheetViews>
    <sheetView workbookViewId="0">
      <pane xSplit="1" topLeftCell="B1" activePane="topRight" state="frozen"/>
      <selection pane="topRight" activeCell="F28" sqref="F28"/>
    </sheetView>
  </sheetViews>
  <sheetFormatPr defaultColWidth="8.6640625" defaultRowHeight="15.6" x14ac:dyDescent="0.3"/>
  <cols>
    <col min="1" max="1" width="57.44140625" style="2" bestFit="1" customWidth="1"/>
    <col min="2" max="5" width="15.5546875" style="2" customWidth="1"/>
    <col min="6" max="6" width="19.6640625" style="2" bestFit="1" customWidth="1"/>
    <col min="7" max="7" width="15.5546875" style="2" customWidth="1"/>
    <col min="8" max="9" width="17" style="2" bestFit="1" customWidth="1"/>
    <col min="10" max="10" width="16.5546875" style="2" customWidth="1"/>
    <col min="11" max="33" width="15.5546875" style="2" customWidth="1"/>
    <col min="34" max="16384" width="8.6640625" style="2"/>
  </cols>
  <sheetData>
    <row r="2" spans="1:33" ht="64.2" customHeight="1" x14ac:dyDescent="0.3">
      <c r="A2" s="30" t="s">
        <v>284</v>
      </c>
      <c r="B2" s="211" t="s">
        <v>18</v>
      </c>
      <c r="C2" s="211"/>
      <c r="D2" s="211"/>
      <c r="E2" s="211" t="s">
        <v>19</v>
      </c>
      <c r="F2" s="211"/>
      <c r="G2" s="211"/>
      <c r="H2" s="211" t="s">
        <v>20</v>
      </c>
      <c r="I2" s="211"/>
      <c r="J2" s="211" t="s">
        <v>21</v>
      </c>
      <c r="K2" s="211"/>
      <c r="L2" s="211"/>
      <c r="M2" s="211"/>
      <c r="N2" s="211"/>
      <c r="O2" s="211"/>
      <c r="P2" s="211" t="s">
        <v>22</v>
      </c>
      <c r="Q2" s="211"/>
      <c r="R2" s="211"/>
      <c r="S2" s="211"/>
      <c r="T2" s="211"/>
      <c r="U2" s="211"/>
      <c r="V2" s="211" t="s">
        <v>23</v>
      </c>
      <c r="W2" s="211"/>
      <c r="X2" s="211"/>
      <c r="Y2" s="211"/>
      <c r="Z2" s="211"/>
      <c r="AA2" s="211"/>
      <c r="AB2" s="211" t="s">
        <v>24</v>
      </c>
      <c r="AC2" s="211"/>
      <c r="AD2" s="211"/>
      <c r="AE2" s="211"/>
      <c r="AF2" s="211"/>
      <c r="AG2" s="211"/>
    </row>
    <row r="3" spans="1:33" s="7" customFormat="1" ht="31.2" x14ac:dyDescent="0.3">
      <c r="A3" s="8" t="s">
        <v>26</v>
      </c>
      <c r="B3" s="8" t="s">
        <v>233</v>
      </c>
      <c r="C3" s="8" t="s">
        <v>234</v>
      </c>
      <c r="D3" s="63" t="s">
        <v>235</v>
      </c>
      <c r="E3" s="8" t="s">
        <v>233</v>
      </c>
      <c r="F3" s="8" t="s">
        <v>234</v>
      </c>
      <c r="G3" s="63" t="s">
        <v>235</v>
      </c>
      <c r="H3" s="63" t="s">
        <v>236</v>
      </c>
      <c r="I3" s="63" t="s">
        <v>237</v>
      </c>
      <c r="J3" s="63" t="s">
        <v>238</v>
      </c>
      <c r="K3" s="63" t="s">
        <v>239</v>
      </c>
      <c r="L3" s="63" t="s">
        <v>240</v>
      </c>
      <c r="M3" s="63" t="s">
        <v>241</v>
      </c>
      <c r="N3" s="63" t="s">
        <v>242</v>
      </c>
      <c r="O3" s="63" t="s">
        <v>243</v>
      </c>
      <c r="P3" s="63" t="s">
        <v>244</v>
      </c>
      <c r="Q3" s="63" t="s">
        <v>245</v>
      </c>
      <c r="R3" s="63" t="s">
        <v>240</v>
      </c>
      <c r="S3" s="63" t="s">
        <v>241</v>
      </c>
      <c r="T3" s="63" t="s">
        <v>242</v>
      </c>
      <c r="U3" s="63" t="s">
        <v>243</v>
      </c>
      <c r="V3" s="63" t="s">
        <v>244</v>
      </c>
      <c r="W3" s="63" t="s">
        <v>245</v>
      </c>
      <c r="X3" s="63" t="s">
        <v>240</v>
      </c>
      <c r="Y3" s="63" t="s">
        <v>241</v>
      </c>
      <c r="Z3" s="63" t="s">
        <v>242</v>
      </c>
      <c r="AA3" s="63" t="s">
        <v>243</v>
      </c>
      <c r="AB3" s="63" t="s">
        <v>244</v>
      </c>
      <c r="AC3" s="63" t="s">
        <v>245</v>
      </c>
      <c r="AD3" s="63" t="s">
        <v>240</v>
      </c>
      <c r="AE3" s="63" t="s">
        <v>241</v>
      </c>
      <c r="AF3" s="63" t="s">
        <v>242</v>
      </c>
      <c r="AG3" s="63" t="s">
        <v>243</v>
      </c>
    </row>
    <row r="4" spans="1:33" x14ac:dyDescent="0.3">
      <c r="A4" s="62" t="s">
        <v>246</v>
      </c>
      <c r="B4" s="89"/>
      <c r="C4" s="89"/>
      <c r="D4" s="89" t="s">
        <v>247</v>
      </c>
      <c r="E4" s="90" t="s">
        <v>248</v>
      </c>
      <c r="F4" s="89"/>
      <c r="G4" s="89"/>
      <c r="H4" s="3" t="s">
        <v>249</v>
      </c>
      <c r="I4" s="3"/>
      <c r="J4" s="10"/>
      <c r="K4" s="156" t="s">
        <v>248</v>
      </c>
      <c r="L4" s="11"/>
      <c r="M4" s="11"/>
      <c r="N4" s="11"/>
      <c r="O4" s="11"/>
      <c r="P4" s="12"/>
      <c r="Q4" s="11"/>
      <c r="R4" s="11"/>
      <c r="S4" s="11"/>
      <c r="T4" s="156" t="s">
        <v>248</v>
      </c>
      <c r="U4" s="11"/>
      <c r="V4" s="11"/>
      <c r="W4" s="11"/>
      <c r="X4" s="11"/>
      <c r="Y4" s="11"/>
      <c r="Z4" s="11"/>
      <c r="AA4" s="156" t="s">
        <v>248</v>
      </c>
      <c r="AB4" s="11"/>
      <c r="AC4" s="11"/>
      <c r="AD4" s="156" t="s">
        <v>248</v>
      </c>
      <c r="AE4" s="11"/>
      <c r="AF4" s="11"/>
      <c r="AG4" s="11"/>
    </row>
    <row r="5" spans="1:33" x14ac:dyDescent="0.3">
      <c r="A5" s="62" t="s">
        <v>33</v>
      </c>
      <c r="B5" s="91" t="s">
        <v>247</v>
      </c>
      <c r="C5" s="92"/>
      <c r="D5" s="92"/>
      <c r="E5" s="92" t="s">
        <v>247</v>
      </c>
      <c r="F5" s="92"/>
      <c r="G5" s="92"/>
      <c r="H5" s="3" t="s">
        <v>249</v>
      </c>
      <c r="I5" s="3"/>
      <c r="J5" s="10"/>
      <c r="K5" s="11"/>
      <c r="L5" s="11" t="s">
        <v>250</v>
      </c>
      <c r="M5" s="11" t="s">
        <v>250</v>
      </c>
      <c r="N5" s="11"/>
      <c r="O5" s="11"/>
      <c r="P5" s="12"/>
      <c r="Q5" s="11"/>
      <c r="R5" s="11"/>
      <c r="S5" s="11"/>
      <c r="T5" s="11" t="s">
        <v>251</v>
      </c>
      <c r="U5" s="11"/>
      <c r="V5" s="11"/>
      <c r="W5" s="11"/>
      <c r="X5" s="11"/>
      <c r="Y5" s="11" t="s">
        <v>250</v>
      </c>
      <c r="Z5" s="11" t="s">
        <v>250</v>
      </c>
      <c r="AA5" s="11"/>
      <c r="AB5" s="11"/>
      <c r="AC5" s="11"/>
      <c r="AD5" s="11"/>
      <c r="AE5" s="11" t="s">
        <v>250</v>
      </c>
      <c r="AF5" s="11"/>
      <c r="AG5" s="11" t="s">
        <v>250</v>
      </c>
    </row>
    <row r="6" spans="1:33" x14ac:dyDescent="0.3">
      <c r="A6" s="62" t="s">
        <v>35</v>
      </c>
      <c r="B6" s="89"/>
      <c r="C6" s="89" t="s">
        <v>247</v>
      </c>
      <c r="D6" s="89"/>
      <c r="E6" s="89"/>
      <c r="F6" s="89" t="s">
        <v>252</v>
      </c>
      <c r="G6" s="89"/>
      <c r="H6" s="3" t="s">
        <v>249</v>
      </c>
      <c r="I6" s="3"/>
      <c r="J6" s="10"/>
      <c r="K6" s="11"/>
      <c r="L6" s="11" t="s">
        <v>250</v>
      </c>
      <c r="M6" s="11"/>
      <c r="N6" s="11" t="s">
        <v>250</v>
      </c>
      <c r="O6" s="11"/>
      <c r="P6" s="12"/>
      <c r="Q6" s="11"/>
      <c r="R6" s="11"/>
      <c r="S6" s="11" t="s">
        <v>250</v>
      </c>
      <c r="T6" s="11"/>
      <c r="U6" s="11"/>
      <c r="V6" s="11"/>
      <c r="W6" s="11"/>
      <c r="X6" s="11"/>
      <c r="Y6" s="11" t="s">
        <v>251</v>
      </c>
      <c r="Z6" s="11"/>
      <c r="AA6" s="11"/>
      <c r="AB6" s="11"/>
      <c r="AC6" s="11"/>
      <c r="AD6" s="11"/>
      <c r="AE6" s="11"/>
      <c r="AF6" s="11" t="s">
        <v>251</v>
      </c>
      <c r="AG6" s="11"/>
    </row>
    <row r="7" spans="1:33" x14ac:dyDescent="0.3">
      <c r="A7" s="62" t="s">
        <v>36</v>
      </c>
      <c r="B7" s="89" t="s">
        <v>247</v>
      </c>
      <c r="C7" s="89"/>
      <c r="D7" s="89"/>
      <c r="E7" s="89" t="s">
        <v>247</v>
      </c>
      <c r="F7" s="89"/>
      <c r="G7" s="89"/>
      <c r="H7" s="3" t="s">
        <v>249</v>
      </c>
      <c r="I7" s="3"/>
      <c r="J7" s="10"/>
      <c r="K7" s="11" t="s">
        <v>250</v>
      </c>
      <c r="L7" s="11"/>
      <c r="M7" s="11"/>
      <c r="N7" s="11"/>
      <c r="O7" s="11" t="s">
        <v>250</v>
      </c>
      <c r="P7" s="12"/>
      <c r="Q7" s="11" t="s">
        <v>250</v>
      </c>
      <c r="R7" s="11"/>
      <c r="S7" s="11"/>
      <c r="T7" s="11"/>
      <c r="U7" s="11"/>
      <c r="V7" s="11"/>
      <c r="W7" s="11" t="s">
        <v>251</v>
      </c>
      <c r="X7" s="11"/>
      <c r="Y7" s="11"/>
      <c r="Z7" s="11"/>
      <c r="AA7" s="11"/>
      <c r="AB7" s="11"/>
      <c r="AC7" s="11" t="s">
        <v>250</v>
      </c>
      <c r="AD7" s="11"/>
      <c r="AE7" s="11"/>
      <c r="AF7" s="11" t="s">
        <v>250</v>
      </c>
      <c r="AG7" s="11"/>
    </row>
    <row r="8" spans="1:33" x14ac:dyDescent="0.3">
      <c r="A8" s="62" t="s">
        <v>37</v>
      </c>
      <c r="B8" s="89"/>
      <c r="C8" s="89" t="s">
        <v>247</v>
      </c>
      <c r="D8" s="89"/>
      <c r="E8" s="89" t="s">
        <v>247</v>
      </c>
      <c r="F8" s="89"/>
      <c r="G8" s="89" t="s">
        <v>247</v>
      </c>
      <c r="H8" s="3"/>
      <c r="I8" s="3" t="s">
        <v>249</v>
      </c>
      <c r="J8" s="10"/>
      <c r="K8" s="11"/>
      <c r="L8" s="11" t="s">
        <v>250</v>
      </c>
      <c r="M8" s="11"/>
      <c r="N8" s="11" t="s">
        <v>250</v>
      </c>
      <c r="O8" s="11"/>
      <c r="P8" s="12"/>
      <c r="Q8" s="11"/>
      <c r="R8" s="11"/>
      <c r="S8" s="11"/>
      <c r="T8" s="11" t="s">
        <v>251</v>
      </c>
      <c r="U8" s="11"/>
      <c r="V8" s="11"/>
      <c r="W8" s="11"/>
      <c r="X8" s="11"/>
      <c r="Y8" s="11"/>
      <c r="Z8" s="11" t="s">
        <v>251</v>
      </c>
      <c r="AA8" s="11"/>
      <c r="AB8" s="11"/>
      <c r="AC8" s="11"/>
      <c r="AD8" s="11"/>
      <c r="AE8" s="11" t="s">
        <v>250</v>
      </c>
      <c r="AF8" s="11" t="s">
        <v>250</v>
      </c>
      <c r="AG8" s="11"/>
    </row>
    <row r="9" spans="1:33" x14ac:dyDescent="0.3">
      <c r="A9" s="62" t="s">
        <v>253</v>
      </c>
      <c r="B9" s="89" t="s">
        <v>247</v>
      </c>
      <c r="C9" s="89"/>
      <c r="D9" s="89"/>
      <c r="E9" s="89" t="s">
        <v>247</v>
      </c>
      <c r="F9" s="89"/>
      <c r="G9" s="89"/>
      <c r="H9" s="3" t="s">
        <v>249</v>
      </c>
      <c r="I9" s="3"/>
      <c r="J9" s="10"/>
      <c r="K9" s="11" t="s">
        <v>250</v>
      </c>
      <c r="L9" s="11"/>
      <c r="M9" s="11"/>
      <c r="N9" s="11"/>
      <c r="O9" s="11" t="s">
        <v>250</v>
      </c>
      <c r="P9" s="12"/>
      <c r="Q9" s="11"/>
      <c r="R9" s="11"/>
      <c r="S9" s="11" t="s">
        <v>250</v>
      </c>
      <c r="T9" s="11"/>
      <c r="U9" s="11" t="s">
        <v>250</v>
      </c>
      <c r="V9" s="11"/>
      <c r="W9" s="11"/>
      <c r="X9" s="11" t="s">
        <v>250</v>
      </c>
      <c r="Y9" s="11" t="s">
        <v>250</v>
      </c>
      <c r="Z9" s="11"/>
      <c r="AA9" s="11"/>
      <c r="AB9" s="11"/>
      <c r="AC9" s="11"/>
      <c r="AD9" s="11" t="s">
        <v>251</v>
      </c>
      <c r="AE9" s="11"/>
      <c r="AF9" s="11"/>
      <c r="AG9" s="11"/>
    </row>
    <row r="10" spans="1:33" x14ac:dyDescent="0.3">
      <c r="A10" s="62" t="s">
        <v>40</v>
      </c>
      <c r="B10" s="90" t="s">
        <v>248</v>
      </c>
      <c r="C10" s="90"/>
      <c r="D10" s="90"/>
      <c r="E10" s="90" t="s">
        <v>248</v>
      </c>
      <c r="F10" s="90"/>
      <c r="G10" s="90"/>
      <c r="H10" s="3"/>
      <c r="I10" s="3" t="s">
        <v>249</v>
      </c>
      <c r="J10" s="10"/>
      <c r="K10" s="11"/>
      <c r="L10" s="11"/>
      <c r="M10" s="11" t="s">
        <v>251</v>
      </c>
      <c r="N10" s="11"/>
      <c r="O10" s="11"/>
      <c r="P10" s="12"/>
      <c r="Q10" s="11"/>
      <c r="R10" s="11"/>
      <c r="S10" s="11"/>
      <c r="T10" s="11"/>
      <c r="U10" s="11"/>
      <c r="V10" s="11"/>
      <c r="W10" s="11"/>
      <c r="X10" s="11"/>
      <c r="Y10" s="11" t="s">
        <v>250</v>
      </c>
      <c r="Z10" s="11"/>
      <c r="AA10" s="11" t="s">
        <v>250</v>
      </c>
      <c r="AB10" s="11"/>
      <c r="AC10" s="11"/>
      <c r="AD10" s="11"/>
      <c r="AE10" s="11"/>
      <c r="AF10" s="11" t="s">
        <v>251</v>
      </c>
      <c r="AG10" s="11"/>
    </row>
    <row r="11" spans="1:33" x14ac:dyDescent="0.3">
      <c r="A11" s="62" t="s">
        <v>41</v>
      </c>
      <c r="B11" s="89"/>
      <c r="C11" s="89"/>
      <c r="D11" s="89" t="s">
        <v>247</v>
      </c>
      <c r="E11" s="89" t="s">
        <v>247</v>
      </c>
      <c r="F11" s="89" t="s">
        <v>247</v>
      </c>
      <c r="G11" s="89"/>
      <c r="H11" s="3" t="s">
        <v>249</v>
      </c>
      <c r="I11" s="3"/>
      <c r="J11" s="10"/>
      <c r="K11" s="11"/>
      <c r="L11" s="11" t="s">
        <v>250</v>
      </c>
      <c r="M11" s="11" t="s">
        <v>250</v>
      </c>
      <c r="N11" s="11"/>
      <c r="O11" s="11"/>
      <c r="P11" s="12"/>
      <c r="Q11" s="11"/>
      <c r="R11" s="11"/>
      <c r="S11" s="11"/>
      <c r="T11" s="11" t="s">
        <v>250</v>
      </c>
      <c r="U11" s="11" t="s">
        <v>250</v>
      </c>
      <c r="V11" s="11"/>
      <c r="W11" s="11"/>
      <c r="X11" s="11"/>
      <c r="Y11" s="11"/>
      <c r="Z11" s="11" t="s">
        <v>250</v>
      </c>
      <c r="AA11" s="11" t="s">
        <v>250</v>
      </c>
      <c r="AB11" s="11"/>
      <c r="AC11" s="11"/>
      <c r="AD11" s="11"/>
      <c r="AE11" s="11"/>
      <c r="AF11" s="11" t="s">
        <v>251</v>
      </c>
      <c r="AG11" s="11"/>
    </row>
    <row r="12" spans="1:33" x14ac:dyDescent="0.3">
      <c r="A12" s="155" t="s">
        <v>42</v>
      </c>
      <c r="B12" s="90" t="s">
        <v>248</v>
      </c>
      <c r="C12" s="90"/>
      <c r="D12" s="90"/>
      <c r="E12" s="90" t="s">
        <v>248</v>
      </c>
      <c r="F12" s="90"/>
      <c r="G12" s="90"/>
      <c r="H12" s="3"/>
      <c r="I12" s="3" t="s">
        <v>249</v>
      </c>
      <c r="J12" s="10"/>
      <c r="K12" s="11" t="s">
        <v>250</v>
      </c>
      <c r="L12" s="11" t="s">
        <v>250</v>
      </c>
      <c r="M12" s="11"/>
      <c r="N12" s="11"/>
      <c r="O12" s="11"/>
      <c r="P12" s="12"/>
      <c r="Q12" s="11"/>
      <c r="R12" s="11"/>
      <c r="S12" s="11"/>
      <c r="T12" s="11" t="s">
        <v>250</v>
      </c>
      <c r="U12" s="11"/>
      <c r="V12" s="11"/>
      <c r="W12" s="11"/>
      <c r="X12" s="11"/>
      <c r="Y12" s="11"/>
      <c r="Z12" s="11" t="s">
        <v>250</v>
      </c>
      <c r="AA12" s="11" t="s">
        <v>250</v>
      </c>
      <c r="AB12" s="11"/>
      <c r="AC12" s="11"/>
      <c r="AD12" s="11"/>
      <c r="AE12" s="11"/>
      <c r="AF12" s="11"/>
      <c r="AG12" s="11" t="s">
        <v>251</v>
      </c>
    </row>
    <row r="13" spans="1:33" x14ac:dyDescent="0.3">
      <c r="A13" s="62" t="s">
        <v>44</v>
      </c>
      <c r="B13" s="93" t="s">
        <v>248</v>
      </c>
      <c r="C13" s="94"/>
      <c r="D13" s="94"/>
      <c r="E13" s="94" t="s">
        <v>248</v>
      </c>
      <c r="F13" s="94"/>
      <c r="G13" s="94"/>
      <c r="H13" s="3" t="s">
        <v>249</v>
      </c>
      <c r="I13" s="3"/>
      <c r="J13" s="10"/>
      <c r="K13" s="11"/>
      <c r="L13" s="11"/>
      <c r="M13" s="11" t="s">
        <v>250</v>
      </c>
      <c r="N13" s="11"/>
      <c r="O13" s="11" t="s">
        <v>250</v>
      </c>
      <c r="P13" s="12"/>
      <c r="Q13" s="11" t="s">
        <v>250</v>
      </c>
      <c r="R13" s="11"/>
      <c r="S13" s="11"/>
      <c r="T13" s="11" t="s">
        <v>250</v>
      </c>
      <c r="U13" s="11"/>
      <c r="V13" s="11"/>
      <c r="W13" s="11" t="s">
        <v>254</v>
      </c>
      <c r="X13" s="11" t="s">
        <v>250</v>
      </c>
      <c r="Y13" s="11"/>
      <c r="Z13" s="11" t="s">
        <v>255</v>
      </c>
      <c r="AA13" s="11"/>
      <c r="AB13" s="11"/>
      <c r="AC13" s="11"/>
      <c r="AD13" s="11"/>
      <c r="AE13" s="11"/>
      <c r="AF13" s="11" t="s">
        <v>250</v>
      </c>
      <c r="AG13" s="11" t="s">
        <v>250</v>
      </c>
    </row>
    <row r="14" spans="1:33" x14ac:dyDescent="0.3">
      <c r="A14" s="62" t="s">
        <v>46</v>
      </c>
      <c r="B14" s="89"/>
      <c r="C14" s="89" t="s">
        <v>247</v>
      </c>
      <c r="D14" s="89"/>
      <c r="E14" s="89" t="s">
        <v>247</v>
      </c>
      <c r="F14" s="89" t="s">
        <v>247</v>
      </c>
      <c r="G14" s="89"/>
      <c r="H14" s="3"/>
      <c r="I14" s="3" t="s">
        <v>249</v>
      </c>
      <c r="J14" s="10"/>
      <c r="K14" s="11"/>
      <c r="L14" s="11" t="s">
        <v>250</v>
      </c>
      <c r="M14" s="11"/>
      <c r="N14" s="11" t="s">
        <v>250</v>
      </c>
      <c r="O14" s="11"/>
      <c r="P14" s="12"/>
      <c r="Q14" s="11"/>
      <c r="R14" s="11"/>
      <c r="S14" s="11"/>
      <c r="T14" s="11" t="s">
        <v>251</v>
      </c>
      <c r="U14" s="11"/>
      <c r="V14" s="11"/>
      <c r="W14" s="11"/>
      <c r="X14" s="11"/>
      <c r="Y14" s="11"/>
      <c r="Z14" s="11" t="s">
        <v>250</v>
      </c>
      <c r="AA14" s="11" t="s">
        <v>250</v>
      </c>
      <c r="AB14" s="11"/>
      <c r="AC14" s="11"/>
      <c r="AD14" s="11"/>
      <c r="AE14" s="11" t="s">
        <v>250</v>
      </c>
      <c r="AF14" s="11" t="s">
        <v>250</v>
      </c>
      <c r="AG14" s="11"/>
    </row>
    <row r="15" spans="1:33" x14ac:dyDescent="0.3">
      <c r="A15" s="62" t="s">
        <v>256</v>
      </c>
      <c r="B15" s="89" t="s">
        <v>247</v>
      </c>
      <c r="C15" s="89"/>
      <c r="D15" s="89"/>
      <c r="E15" s="90" t="s">
        <v>248</v>
      </c>
      <c r="F15" s="89"/>
      <c r="G15" s="89"/>
      <c r="H15" s="3" t="s">
        <v>249</v>
      </c>
      <c r="I15" s="3"/>
      <c r="J15" s="10"/>
      <c r="K15" s="156" t="s">
        <v>248</v>
      </c>
      <c r="L15" s="11"/>
      <c r="M15" s="11"/>
      <c r="N15" s="11"/>
      <c r="O15" s="11"/>
      <c r="P15" s="12"/>
      <c r="Q15" s="156" t="s">
        <v>248</v>
      </c>
      <c r="R15" s="11"/>
      <c r="S15" s="11"/>
      <c r="T15" s="11"/>
      <c r="U15" s="11"/>
      <c r="V15" s="11"/>
      <c r="W15" s="11"/>
      <c r="X15" s="156" t="s">
        <v>248</v>
      </c>
      <c r="Y15" s="11"/>
      <c r="Z15" s="11"/>
      <c r="AA15" s="11"/>
      <c r="AB15" s="11"/>
      <c r="AC15" s="11"/>
      <c r="AD15" s="11"/>
      <c r="AE15" s="11"/>
      <c r="AF15" s="156" t="s">
        <v>248</v>
      </c>
      <c r="AG15" s="11"/>
    </row>
    <row r="16" spans="1:33" x14ac:dyDescent="0.3">
      <c r="A16" s="2" t="s">
        <v>257</v>
      </c>
      <c r="B16" s="28"/>
      <c r="C16" s="28"/>
      <c r="D16" s="28"/>
      <c r="E16" s="28"/>
      <c r="F16" s="28"/>
      <c r="G16" s="28"/>
      <c r="J16" s="27"/>
      <c r="K16" s="32"/>
      <c r="L16" s="32"/>
      <c r="M16" s="32"/>
      <c r="N16" s="32"/>
      <c r="O16" s="32"/>
      <c r="P16" s="33"/>
      <c r="Q16" s="32"/>
      <c r="R16" s="32"/>
      <c r="S16" s="32"/>
      <c r="T16" s="32"/>
      <c r="U16" s="32"/>
      <c r="V16" s="32"/>
      <c r="W16" s="32"/>
      <c r="X16" s="32"/>
      <c r="Y16" s="32"/>
      <c r="Z16" s="32"/>
      <c r="AA16" s="32"/>
      <c r="AB16" s="32"/>
      <c r="AC16" s="32"/>
      <c r="AD16" s="32"/>
      <c r="AE16" s="32"/>
      <c r="AF16" s="32"/>
      <c r="AG16" s="32"/>
    </row>
    <row r="18" spans="1:33" s="95" customFormat="1" x14ac:dyDescent="0.3">
      <c r="A18" s="212" t="s">
        <v>258</v>
      </c>
      <c r="B18" s="149" t="s">
        <v>281</v>
      </c>
      <c r="C18" s="150"/>
      <c r="D18" s="150"/>
      <c r="E18" s="150"/>
      <c r="F18" s="150"/>
      <c r="G18" s="157"/>
      <c r="H18" s="215" t="s">
        <v>259</v>
      </c>
      <c r="I18" s="216"/>
      <c r="J18" s="158" t="s">
        <v>285</v>
      </c>
      <c r="K18" s="158"/>
      <c r="L18" s="158"/>
      <c r="M18" s="158"/>
      <c r="N18" s="158"/>
      <c r="O18" s="159"/>
      <c r="P18" s="158" t="s">
        <v>285</v>
      </c>
      <c r="Q18" s="158"/>
      <c r="R18" s="158"/>
      <c r="S18" s="158"/>
      <c r="T18" s="158"/>
      <c r="U18" s="159"/>
      <c r="V18" s="158" t="s">
        <v>285</v>
      </c>
      <c r="W18" s="158"/>
      <c r="X18" s="158"/>
      <c r="Y18" s="158"/>
      <c r="Z18" s="158"/>
      <c r="AA18" s="159"/>
      <c r="AB18" s="158" t="s">
        <v>285</v>
      </c>
      <c r="AC18" s="158"/>
      <c r="AD18" s="158"/>
      <c r="AE18" s="158"/>
      <c r="AF18" s="158"/>
      <c r="AG18" s="159"/>
    </row>
    <row r="19" spans="1:33" s="95" customFormat="1" x14ac:dyDescent="0.3">
      <c r="A19" s="213"/>
      <c r="B19" s="151" t="s">
        <v>282</v>
      </c>
      <c r="C19" s="152"/>
      <c r="D19" s="152"/>
      <c r="E19" s="152"/>
      <c r="F19" s="152"/>
      <c r="G19" s="160"/>
      <c r="H19" s="161" t="s">
        <v>260</v>
      </c>
      <c r="I19" s="160"/>
      <c r="J19" s="151" t="s">
        <v>286</v>
      </c>
      <c r="K19" s="152"/>
      <c r="L19" s="152"/>
      <c r="M19" s="152"/>
      <c r="N19" s="152"/>
      <c r="O19" s="160"/>
      <c r="P19" s="151" t="s">
        <v>286</v>
      </c>
      <c r="Q19" s="152"/>
      <c r="R19" s="152"/>
      <c r="S19" s="152"/>
      <c r="T19" s="152"/>
      <c r="U19" s="160"/>
      <c r="V19" s="151" t="s">
        <v>286</v>
      </c>
      <c r="W19" s="152"/>
      <c r="X19" s="152"/>
      <c r="Y19" s="152"/>
      <c r="Z19" s="152"/>
      <c r="AA19" s="160"/>
      <c r="AB19" s="151" t="s">
        <v>286</v>
      </c>
      <c r="AC19" s="152"/>
      <c r="AD19" s="152"/>
      <c r="AE19" s="152"/>
      <c r="AF19" s="152"/>
      <c r="AG19" s="160"/>
    </row>
    <row r="20" spans="1:33" s="95" customFormat="1" x14ac:dyDescent="0.3">
      <c r="A20" s="213"/>
      <c r="B20" s="152"/>
      <c r="C20" s="152"/>
      <c r="D20" s="152"/>
      <c r="E20" s="152"/>
      <c r="F20" s="152"/>
      <c r="G20" s="160"/>
      <c r="H20" s="161" t="s">
        <v>280</v>
      </c>
      <c r="I20" s="160"/>
      <c r="J20" s="161" t="s">
        <v>283</v>
      </c>
      <c r="K20" s="152"/>
      <c r="L20" s="152"/>
      <c r="M20" s="152"/>
      <c r="N20" s="152"/>
      <c r="O20" s="160"/>
      <c r="P20" s="161" t="s">
        <v>283</v>
      </c>
      <c r="Q20" s="152"/>
      <c r="R20" s="152"/>
      <c r="S20" s="152"/>
      <c r="T20" s="152"/>
      <c r="U20" s="160"/>
      <c r="V20" s="161" t="s">
        <v>283</v>
      </c>
      <c r="W20" s="152"/>
      <c r="X20" s="152"/>
      <c r="Y20" s="152"/>
      <c r="Z20" s="152"/>
      <c r="AA20" s="160"/>
      <c r="AB20" s="161" t="s">
        <v>283</v>
      </c>
      <c r="AC20" s="152"/>
      <c r="AD20" s="152"/>
      <c r="AE20" s="152"/>
      <c r="AF20" s="152"/>
      <c r="AG20" s="160"/>
    </row>
    <row r="21" spans="1:33" s="95" customFormat="1" x14ac:dyDescent="0.3">
      <c r="A21" s="214"/>
      <c r="B21" s="153" t="s">
        <v>278</v>
      </c>
      <c r="C21" s="154" t="s">
        <v>279</v>
      </c>
      <c r="D21" s="162"/>
      <c r="E21" s="162"/>
      <c r="F21" s="162"/>
      <c r="G21" s="163"/>
      <c r="H21" s="164"/>
      <c r="I21" s="163"/>
      <c r="J21" s="164"/>
      <c r="K21" s="162"/>
      <c r="L21" s="162"/>
      <c r="M21" s="162"/>
      <c r="N21" s="162"/>
      <c r="O21" s="163"/>
      <c r="P21" s="164" t="s">
        <v>261</v>
      </c>
      <c r="Q21" s="162"/>
      <c r="R21" s="162"/>
      <c r="S21" s="162"/>
      <c r="T21" s="162"/>
      <c r="U21" s="163"/>
      <c r="V21" s="164" t="s">
        <v>261</v>
      </c>
      <c r="W21" s="162"/>
      <c r="X21" s="162"/>
      <c r="Y21" s="162"/>
      <c r="Z21" s="162"/>
      <c r="AA21" s="163"/>
      <c r="AB21" s="164" t="s">
        <v>261</v>
      </c>
      <c r="AC21" s="162"/>
      <c r="AD21" s="162"/>
      <c r="AE21" s="162"/>
      <c r="AF21" s="162"/>
      <c r="AG21" s="163"/>
    </row>
    <row r="22" spans="1:33" x14ac:dyDescent="0.3">
      <c r="A22" s="28"/>
    </row>
    <row r="23" spans="1:33" x14ac:dyDescent="0.3">
      <c r="A23" s="28"/>
    </row>
    <row r="24" spans="1:33" x14ac:dyDescent="0.3">
      <c r="A24" s="29"/>
    </row>
    <row r="25" spans="1:33" x14ac:dyDescent="0.3">
      <c r="A25" s="28"/>
    </row>
    <row r="26" spans="1:33" x14ac:dyDescent="0.3">
      <c r="A26" s="29"/>
    </row>
    <row r="27" spans="1:33" x14ac:dyDescent="0.3">
      <c r="A27" s="28"/>
    </row>
    <row r="31" spans="1:33" x14ac:dyDescent="0.3">
      <c r="E31" s="34"/>
    </row>
  </sheetData>
  <sheetProtection algorithmName="SHA-512" hashValue="u+jYEOY/Drv3kTHLC6pxsHhTQ8dklsF8bkcMPfvZcSuU6gsPvvsGqdOvJj+B13JqM5/+Nj8+S7tEf1oUrQTepA==" saltValue="Yeujrk3G7D3S0/3NJpL+3w==" spinCount="100000" sheet="1" objects="1" scenarios="1"/>
  <mergeCells count="9">
    <mergeCell ref="V2:AA2"/>
    <mergeCell ref="AB2:AG2"/>
    <mergeCell ref="A18:A21"/>
    <mergeCell ref="H18:I18"/>
    <mergeCell ref="B2:D2"/>
    <mergeCell ref="E2:G2"/>
    <mergeCell ref="H2:I2"/>
    <mergeCell ref="J2:O2"/>
    <mergeCell ref="P2:U2"/>
  </mergeCells>
  <hyperlinks>
    <hyperlink ref="C21" r:id="rId1" xr:uid="{784C7CC5-03CC-46AF-A0A9-F85F6C915D86}"/>
  </hyperlinks>
  <pageMargins left="0.7" right="0.7" top="0.75" bottom="0.75" header="0.3" footer="0.3"/>
  <pageSetup paperSize="9" orientation="portrait"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351A46551881A4EB7575585D0DD4A95" ma:contentTypeVersion="18" ma:contentTypeDescription="Create a new document." ma:contentTypeScope="" ma:versionID="0ea05b43247420fcc163f37a0eceb54a">
  <xsd:schema xmlns:xsd="http://www.w3.org/2001/XMLSchema" xmlns:xs="http://www.w3.org/2001/XMLSchema" xmlns:p="http://schemas.microsoft.com/office/2006/metadata/properties" xmlns:ns2="5fb5a192-f488-4040-9765-23e672fe8c6b" xmlns:ns3="f8945653-8eff-44ef-a544-b6e82dd5a2f8" targetNamespace="http://schemas.microsoft.com/office/2006/metadata/properties" ma:root="true" ma:fieldsID="51cfec56ea51a1ec1a141b344b307b18" ns2:_="" ns3:_="">
    <xsd:import namespace="5fb5a192-f488-4040-9765-23e672fe8c6b"/>
    <xsd:import namespace="f8945653-8eff-44ef-a544-b6e82dd5a2f8"/>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LengthInSeconds" minOccurs="0"/>
                <xsd:element ref="ns2:MediaServiceDateTaken" minOccurs="0"/>
                <xsd:element ref="ns3:SharedWithUsers" minOccurs="0"/>
                <xsd:element ref="ns3:SharedWithDetails" minOccurs="0"/>
                <xsd:element ref="ns2:lcf76f155ced4ddcb4097134ff3c332f" minOccurs="0"/>
                <xsd:element ref="ns3:TaxCatchAll"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fb5a192-f488-4040-9765-23e672fe8c6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LengthInSeconds" ma:index="16" nillable="true" ma:displayName="MediaLengthInSeconds" ma:hidden="true" ma:internalName="MediaLengthInSeconds" ma:readOnly="true">
      <xsd:simpleType>
        <xsd:restriction base="dms:Unknown"/>
      </xsd:simpleType>
    </xsd:element>
    <xsd:element name="MediaServiceDateTaken" ma:index="17" nillable="true" ma:displayName="MediaServiceDateTaken" ma:hidden="true" ma:internalName="MediaServiceDateTaken"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b3a19cb6-1b10-4512-a12b-f76e45842a2d"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description="" ma:indexed="true" ma:internalName="MediaServiceLocation" ma:readOnly="true">
      <xsd:simpleType>
        <xsd:restriction base="dms:Text"/>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8945653-8eff-44ef-a544-b6e82dd5a2f8"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ace735a5-ed81-4548-9861-576c4a6b9666}" ma:internalName="TaxCatchAll" ma:showField="CatchAllData" ma:web="f8945653-8eff-44ef-a544-b6e82dd5a2f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1770027-0496-4C76-AD2B-F221C85CEA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fb5a192-f488-4040-9765-23e672fe8c6b"/>
    <ds:schemaRef ds:uri="f8945653-8eff-44ef-a544-b6e82dd5a2f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D0E7799-EA83-4C6F-BEB9-3E81D19D34B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README</vt:lpstr>
      <vt:lpstr>Input key</vt:lpstr>
      <vt:lpstr>Modifier ID</vt:lpstr>
      <vt:lpstr>PbR score</vt:lpstr>
      <vt:lpstr>PbR score - alternative</vt:lpstr>
      <vt:lpstr>Banding &amp; payment for PbR</vt:lpstr>
      <vt:lpstr>Gabby's farm example</vt:lpstr>
      <vt:lpstr>Expected ELMs payments 2024</vt:lpstr>
      <vt:lpstr>Input key source information</vt:lpstr>
    </vt:vector>
  </TitlesOfParts>
  <Manager/>
  <Company>University of Leeds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Stephanie Bond</dc:creator>
  <cp:keywords/>
  <dc:description/>
  <cp:lastModifiedBy>Stephanie Bond</cp:lastModifiedBy>
  <cp:revision/>
  <dcterms:created xsi:type="dcterms:W3CDTF">2024-02-08T15:50:07Z</dcterms:created>
  <dcterms:modified xsi:type="dcterms:W3CDTF">2025-03-19T14:31:53Z</dcterms:modified>
  <cp:category/>
  <cp:contentStatus/>
</cp:coreProperties>
</file>